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2"/>
  </bookViews>
  <sheets>
    <sheet name="I квартал" sheetId="1" r:id="rId1"/>
    <sheet name="II квартал" sheetId="2" r:id="rId2"/>
    <sheet name="III квартал" sheetId="3" r:id="rId3"/>
  </sheets>
  <calcPr calcId="144525"/>
</workbook>
</file>

<file path=xl/calcChain.xml><?xml version="1.0" encoding="utf-8"?>
<calcChain xmlns="http://schemas.openxmlformats.org/spreadsheetml/2006/main">
  <c r="F19" i="2" l="1"/>
  <c r="F32" i="2"/>
  <c r="N32" i="2" s="1"/>
  <c r="O32" i="2" s="1"/>
  <c r="K31" i="2"/>
  <c r="I31" i="2"/>
  <c r="G31" i="2"/>
  <c r="F31" i="2"/>
  <c r="K30" i="2"/>
  <c r="I30" i="2"/>
  <c r="G30" i="2"/>
  <c r="F30" i="2"/>
  <c r="K29" i="2"/>
  <c r="I29" i="2"/>
  <c r="G29" i="2"/>
  <c r="F29" i="2"/>
  <c r="K28" i="2"/>
  <c r="I28" i="2"/>
  <c r="G28" i="2"/>
  <c r="F28" i="2"/>
  <c r="K27" i="2"/>
  <c r="I27" i="2"/>
  <c r="G27" i="2"/>
  <c r="F27" i="2"/>
  <c r="K26" i="2"/>
  <c r="I26" i="2"/>
  <c r="G26" i="2"/>
  <c r="F26" i="2"/>
  <c r="K25" i="2"/>
  <c r="I25" i="2"/>
  <c r="G25" i="2"/>
  <c r="F25" i="2"/>
  <c r="K24" i="2"/>
  <c r="I24" i="2"/>
  <c r="G24" i="2"/>
  <c r="F24" i="2"/>
  <c r="K23" i="2"/>
  <c r="I23" i="2"/>
  <c r="G23" i="2"/>
  <c r="F23" i="2"/>
  <c r="K22" i="2"/>
  <c r="I22" i="2"/>
  <c r="G22" i="2"/>
  <c r="F22" i="2"/>
  <c r="K21" i="2"/>
  <c r="I21" i="2"/>
  <c r="G21" i="2"/>
  <c r="F21" i="2"/>
  <c r="K20" i="2"/>
  <c r="I20" i="2"/>
  <c r="G20" i="2"/>
  <c r="F20" i="2"/>
  <c r="K18" i="2"/>
  <c r="I18" i="2"/>
  <c r="G18" i="2"/>
  <c r="F18" i="2"/>
  <c r="K17" i="2"/>
  <c r="I17" i="2"/>
  <c r="G17" i="2"/>
  <c r="F17" i="2"/>
  <c r="K16" i="2"/>
  <c r="I16" i="2"/>
  <c r="G16" i="2"/>
  <c r="F16" i="2"/>
  <c r="K15" i="2"/>
  <c r="I15" i="2"/>
  <c r="G15" i="2"/>
  <c r="F15" i="2"/>
  <c r="K14" i="2"/>
  <c r="I14" i="2"/>
  <c r="G14" i="2"/>
  <c r="F14" i="2"/>
  <c r="K13" i="2"/>
  <c r="I13" i="2"/>
  <c r="G13" i="2"/>
  <c r="F13" i="2"/>
  <c r="K12" i="2"/>
  <c r="I12" i="2"/>
  <c r="G12" i="2"/>
  <c r="F12" i="2"/>
  <c r="K11" i="2"/>
  <c r="I11" i="2"/>
  <c r="G11" i="2"/>
  <c r="F11" i="2"/>
  <c r="K10" i="2"/>
  <c r="I10" i="2"/>
  <c r="G10" i="2"/>
  <c r="F10" i="2"/>
  <c r="K9" i="2"/>
  <c r="I9" i="2"/>
  <c r="G9" i="2"/>
  <c r="F9" i="2"/>
  <c r="K8" i="2"/>
  <c r="I8" i="2"/>
  <c r="G8" i="2"/>
  <c r="F8" i="2"/>
  <c r="K7" i="2"/>
  <c r="I7" i="2"/>
  <c r="G7" i="2"/>
  <c r="F7" i="2"/>
  <c r="K6" i="2"/>
  <c r="I6" i="2"/>
  <c r="G6" i="2"/>
  <c r="F6" i="2"/>
  <c r="K5" i="2"/>
  <c r="I5" i="2"/>
  <c r="G5" i="2"/>
  <c r="F5" i="2"/>
  <c r="K4" i="2"/>
  <c r="I4" i="2"/>
  <c r="G4" i="2"/>
  <c r="F4" i="2"/>
  <c r="N9" i="2" l="1"/>
  <c r="O9" i="2" s="1"/>
  <c r="N10" i="2"/>
  <c r="O10" i="2" s="1"/>
  <c r="N11" i="2"/>
  <c r="O11" i="2" s="1"/>
  <c r="N12" i="2"/>
  <c r="O12" i="2" s="1"/>
  <c r="N13" i="2"/>
  <c r="O13" i="2" s="1"/>
  <c r="N14" i="2"/>
  <c r="O14" i="2" s="1"/>
  <c r="N15" i="2"/>
  <c r="O15" i="2" s="1"/>
  <c r="N16" i="2"/>
  <c r="O16" i="2" s="1"/>
  <c r="N17" i="2"/>
  <c r="O17" i="2" s="1"/>
  <c r="N18" i="2"/>
  <c r="O18" i="2" s="1"/>
  <c r="N20" i="2"/>
  <c r="O20" i="2" s="1"/>
  <c r="N21" i="2"/>
  <c r="O21" i="2" s="1"/>
  <c r="N22" i="2"/>
  <c r="O22" i="2" s="1"/>
  <c r="N23" i="2"/>
  <c r="O23" i="2" s="1"/>
  <c r="N24" i="2"/>
  <c r="O24" i="2" s="1"/>
  <c r="N25" i="2"/>
  <c r="O25" i="2" s="1"/>
  <c r="N26" i="2"/>
  <c r="O26" i="2" s="1"/>
  <c r="N27" i="2"/>
  <c r="O27" i="2" s="1"/>
  <c r="N28" i="2"/>
  <c r="O28" i="2" s="1"/>
  <c r="N29" i="2"/>
  <c r="O29" i="2" s="1"/>
  <c r="N30" i="2"/>
  <c r="O30" i="2" s="1"/>
  <c r="N31" i="2"/>
  <c r="O31" i="2" s="1"/>
  <c r="N4" i="2"/>
  <c r="O4" i="2" s="1"/>
  <c r="N5" i="2"/>
  <c r="O5" i="2" s="1"/>
  <c r="N6" i="2"/>
  <c r="O6" i="2" s="1"/>
  <c r="N7" i="2"/>
  <c r="O7" i="2" s="1"/>
  <c r="N8" i="2"/>
  <c r="O8" i="2" s="1"/>
  <c r="I30" i="1" l="1"/>
  <c r="I29" i="1"/>
  <c r="I31" i="1"/>
  <c r="I28" i="1"/>
  <c r="I27" i="1"/>
  <c r="I26" i="1"/>
  <c r="I25" i="1"/>
  <c r="I24" i="1"/>
  <c r="I23" i="1"/>
  <c r="I22" i="1"/>
  <c r="I21" i="1"/>
  <c r="I20" i="1"/>
  <c r="I18" i="1"/>
  <c r="I17" i="1"/>
  <c r="I16" i="1"/>
  <c r="I15" i="1"/>
  <c r="I5" i="1"/>
  <c r="I14" i="1"/>
  <c r="I13" i="1"/>
  <c r="I12" i="1"/>
  <c r="I11" i="1"/>
  <c r="I10" i="1"/>
  <c r="I9" i="1"/>
  <c r="I8" i="1"/>
  <c r="I7" i="1"/>
  <c r="I6" i="1"/>
  <c r="I4" i="1"/>
  <c r="G31" i="1"/>
  <c r="G30" i="1"/>
  <c r="G29" i="1"/>
  <c r="G28" i="1"/>
  <c r="G27" i="1"/>
  <c r="G26" i="1"/>
  <c r="G25" i="1"/>
  <c r="G24" i="1"/>
  <c r="G23" i="1"/>
  <c r="G22" i="1"/>
  <c r="G21" i="1"/>
  <c r="G20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K31" i="1"/>
  <c r="K30" i="1"/>
  <c r="K29" i="1"/>
  <c r="K28" i="1"/>
  <c r="K27" i="1"/>
  <c r="K26" i="1"/>
  <c r="K25" i="1"/>
  <c r="K24" i="1"/>
  <c r="K23" i="1"/>
  <c r="K22" i="1"/>
  <c r="K21" i="1"/>
  <c r="K20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F31" i="1" l="1"/>
  <c r="N31" i="1" s="1"/>
  <c r="O31" i="1" s="1"/>
  <c r="F32" i="1"/>
  <c r="N32" i="1" s="1"/>
  <c r="O32" i="1" s="1"/>
  <c r="F4" i="1"/>
  <c r="N4" i="1" s="1"/>
  <c r="O4" i="1" s="1"/>
  <c r="F30" i="1" l="1"/>
  <c r="N30" i="1" s="1"/>
  <c r="O30" i="1" s="1"/>
  <c r="F29" i="1"/>
  <c r="N29" i="1" s="1"/>
  <c r="O29" i="1" s="1"/>
  <c r="F28" i="1"/>
  <c r="N28" i="1" s="1"/>
  <c r="O28" i="1" s="1"/>
  <c r="F27" i="1"/>
  <c r="N27" i="1" s="1"/>
  <c r="O27" i="1" s="1"/>
  <c r="F26" i="1"/>
  <c r="N26" i="1" s="1"/>
  <c r="O26" i="1" s="1"/>
  <c r="F25" i="1"/>
  <c r="N25" i="1" s="1"/>
  <c r="O25" i="1" s="1"/>
  <c r="F24" i="1"/>
  <c r="N24" i="1" s="1"/>
  <c r="O24" i="1" s="1"/>
  <c r="F23" i="1"/>
  <c r="N23" i="1" s="1"/>
  <c r="O23" i="1" s="1"/>
  <c r="F22" i="1"/>
  <c r="N22" i="1" s="1"/>
  <c r="O22" i="1" s="1"/>
  <c r="F21" i="1"/>
  <c r="N21" i="1" s="1"/>
  <c r="O21" i="1" s="1"/>
  <c r="F20" i="1"/>
  <c r="N20" i="1" s="1"/>
  <c r="O20" i="1" s="1"/>
  <c r="F19" i="1"/>
  <c r="F18" i="1"/>
  <c r="N18" i="1" s="1"/>
  <c r="O18" i="1" s="1"/>
  <c r="F17" i="1"/>
  <c r="N17" i="1" s="1"/>
  <c r="O17" i="1" s="1"/>
  <c r="F16" i="1"/>
  <c r="N16" i="1" s="1"/>
  <c r="O16" i="1" s="1"/>
  <c r="F15" i="1"/>
  <c r="N15" i="1" s="1"/>
  <c r="O15" i="1" s="1"/>
  <c r="F14" i="1"/>
  <c r="N14" i="1" s="1"/>
  <c r="O14" i="1" s="1"/>
  <c r="F13" i="1"/>
  <c r="N13" i="1" s="1"/>
  <c r="O13" i="1" s="1"/>
  <c r="F12" i="1"/>
  <c r="N12" i="1" s="1"/>
  <c r="O12" i="1" s="1"/>
  <c r="F11" i="1"/>
  <c r="N11" i="1" s="1"/>
  <c r="O11" i="1" s="1"/>
  <c r="F10" i="1"/>
  <c r="N10" i="1" s="1"/>
  <c r="O10" i="1" s="1"/>
  <c r="F9" i="1"/>
  <c r="N9" i="1" s="1"/>
  <c r="O9" i="1" s="1"/>
  <c r="F8" i="1"/>
  <c r="N8" i="1" s="1"/>
  <c r="O8" i="1" s="1"/>
  <c r="F7" i="1"/>
  <c r="N7" i="1" s="1"/>
  <c r="O7" i="1" s="1"/>
  <c r="F6" i="1"/>
  <c r="N6" i="1" s="1"/>
  <c r="O6" i="1" s="1"/>
  <c r="F5" i="1"/>
  <c r="N5" i="1" s="1"/>
  <c r="O5" i="1" s="1"/>
</calcChain>
</file>

<file path=xl/sharedStrings.xml><?xml version="1.0" encoding="utf-8"?>
<sst xmlns="http://schemas.openxmlformats.org/spreadsheetml/2006/main" count="137" uniqueCount="63">
  <si>
    <t>Адрес</t>
  </si>
  <si>
    <t>Общ.Площадь</t>
  </si>
  <si>
    <t>жилая площадь</t>
  </si>
  <si>
    <t>Предъявлено к (начислению) оплате жильцам</t>
  </si>
  <si>
    <t>Получено за предъявленные услуги с дома, тыс.</t>
  </si>
  <si>
    <t>Расходы ЕРКЦ</t>
  </si>
  <si>
    <t>з/п + налоги</t>
  </si>
  <si>
    <t xml:space="preserve"> Гор.газ  </t>
  </si>
  <si>
    <t>Обслуживание счетчиков</t>
  </si>
  <si>
    <t>услуги банка</t>
  </si>
  <si>
    <t>Текущий ремонт</t>
  </si>
  <si>
    <t>Расход</t>
  </si>
  <si>
    <t>Остаток</t>
  </si>
  <si>
    <t>Кожевенная 8</t>
  </si>
  <si>
    <t>Кожевенная 10</t>
  </si>
  <si>
    <t>Комсомольская 145</t>
  </si>
  <si>
    <t>Комсомольская 149</t>
  </si>
  <si>
    <t>Комсомольская 151</t>
  </si>
  <si>
    <t>Овражная 30</t>
  </si>
  <si>
    <t>Овражная 30 А</t>
  </si>
  <si>
    <t>Степная 124</t>
  </si>
  <si>
    <t>Степная 126</t>
  </si>
  <si>
    <t>Степная 128</t>
  </si>
  <si>
    <t>Степная 173 А</t>
  </si>
  <si>
    <t>Степная 175</t>
  </si>
  <si>
    <t>Степная 177</t>
  </si>
  <si>
    <t>Тельмана 134</t>
  </si>
  <si>
    <t>Тельмана 136</t>
  </si>
  <si>
    <t>Ф.Энгельса пр-т 71</t>
  </si>
  <si>
    <t>Ф.Энгельса пр-т 12</t>
  </si>
  <si>
    <t>Ф.Энгельса пр-т 10</t>
  </si>
  <si>
    <t>Ф.Энгельса пр-т 2</t>
  </si>
  <si>
    <t>Ф.Энгельса пр-т 20</t>
  </si>
  <si>
    <t>Ф.Энгельса пр-т 24</t>
  </si>
  <si>
    <t>Ф.Энгельса пр-т 4</t>
  </si>
  <si>
    <t>Одесская 75</t>
  </si>
  <si>
    <t>Колотилова 155</t>
  </si>
  <si>
    <t>Маяковского 47</t>
  </si>
  <si>
    <t>Полтавская 48</t>
  </si>
  <si>
    <t>Полтавская 50</t>
  </si>
  <si>
    <t>ВСЕГО</t>
  </si>
  <si>
    <t xml:space="preserve">Прочие расходы.  </t>
  </si>
  <si>
    <t>-</t>
  </si>
  <si>
    <t>Отчет о финансово-хозяйственной деятельности ООО "Мегатех" за 1 квартал  2020 год.</t>
  </si>
  <si>
    <t>долг за жителями на 01.04.20г.</t>
  </si>
  <si>
    <t>М.Расковой 18</t>
  </si>
  <si>
    <t>Отчет о финансово-хозяйственной деятельности ООО "Мегатех" за 2 квартал  2020 год.</t>
  </si>
  <si>
    <t xml:space="preserve"> Трансгазсервис </t>
  </si>
  <si>
    <t>долг за жителями на 01.07.20г.</t>
  </si>
  <si>
    <t>М.Расковой,18</t>
  </si>
  <si>
    <t>Отчет о финансово-хозяйственной деятельности ООО "Мегатех" за 3 КВАРТАЛ    2020 год.</t>
  </si>
  <si>
    <t>Предъявленно к (начислению) оплате жильцам</t>
  </si>
  <si>
    <t>Полученно за предъявленные услуги с дома, тыс.</t>
  </si>
  <si>
    <t>прочие расходы.</t>
  </si>
  <si>
    <t>Трансгазсервис</t>
  </si>
  <si>
    <t>Обслуживание счетчиков ЦО,ГВС</t>
  </si>
  <si>
    <t>Услуги банка</t>
  </si>
  <si>
    <t>долг за жителями на 01.10.20г.</t>
  </si>
  <si>
    <t>Маяковского,47</t>
  </si>
  <si>
    <t>Полтавская,48</t>
  </si>
  <si>
    <t>Полтавская,50</t>
  </si>
  <si>
    <t>М. Расковой,18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</si>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</sst>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name val="Arial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0" fillId="0" borderId="1" xfId="0" applyBorder="1"/>
    <xf numFmtId="0" fontId="2" fillId="3" borderId="1" xfId="1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2" borderId="1" xfId="0" applyFill="1" applyBorder="1"/>
    <xf numFmtId="0" fontId="2" fillId="3" borderId="2" xfId="1" applyFont="1" applyFill="1" applyBorder="1" applyAlignment="1">
      <alignment horizontal="center" vertical="center" wrapText="1"/>
    </xf>
    <xf numFmtId="0" fontId="1" fillId="2" borderId="5" xfId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1" fillId="2" borderId="7" xfId="1" applyFill="1" applyBorder="1" applyAlignment="1">
      <alignment horizontal="center" vertical="center"/>
    </xf>
    <xf numFmtId="0" fontId="1" fillId="2" borderId="3" xfId="1" applyFill="1" applyBorder="1" applyAlignment="1">
      <alignment horizontal="center" vertical="center"/>
    </xf>
    <xf numFmtId="0" fontId="1" fillId="2" borderId="8" xfId="1" applyFill="1" applyBorder="1" applyAlignment="1">
      <alignment horizontal="center" vertical="center"/>
    </xf>
    <xf numFmtId="0" fontId="1" fillId="2" borderId="9" xfId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>
      <selection activeCell="L4" sqref="L4:L31"/>
    </sheetView>
  </sheetViews>
  <sheetFormatPr defaultRowHeight="15" x14ac:dyDescent="0.25"/>
  <cols>
    <col min="1" max="1" width="18.42578125" customWidth="1"/>
    <col min="2" max="2" width="7.5703125" customWidth="1"/>
    <col min="7" max="7" width="10.7109375" customWidth="1"/>
    <col min="8" max="8" width="7.140625" customWidth="1"/>
    <col min="10" max="10" width="6.85546875" customWidth="1"/>
    <col min="12" max="12" width="7" customWidth="1"/>
    <col min="13" max="13" width="8.28515625" customWidth="1"/>
    <col min="14" max="14" width="9.140625" customWidth="1"/>
    <col min="15" max="15" width="8.5703125" customWidth="1"/>
  </cols>
  <sheetData>
    <row r="1" spans="1:15" x14ac:dyDescent="0.25">
      <c r="A1" s="12" t="s">
        <v>0</v>
      </c>
      <c r="B1" s="6" t="s">
        <v>43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8"/>
    </row>
    <row r="2" spans="1:15" x14ac:dyDescent="0.25">
      <c r="A2" s="13"/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</row>
    <row r="3" spans="1:15" ht="72" x14ac:dyDescent="0.25">
      <c r="A3" s="14"/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41</v>
      </c>
      <c r="J3" s="2" t="s">
        <v>8</v>
      </c>
      <c r="K3" s="2" t="s">
        <v>9</v>
      </c>
      <c r="L3" s="2" t="s">
        <v>10</v>
      </c>
      <c r="M3" s="2" t="s">
        <v>44</v>
      </c>
      <c r="N3" s="2" t="s">
        <v>11</v>
      </c>
      <c r="O3" s="2" t="s">
        <v>12</v>
      </c>
    </row>
    <row r="4" spans="1:15" x14ac:dyDescent="0.25">
      <c r="A4" s="3" t="s">
        <v>13</v>
      </c>
      <c r="B4" s="1">
        <v>5262.1</v>
      </c>
      <c r="C4" s="1">
        <v>4776.5</v>
      </c>
      <c r="D4" s="1">
        <v>197567</v>
      </c>
      <c r="E4" s="1">
        <v>177445</v>
      </c>
      <c r="F4" s="1">
        <f>D4*3.57/100</f>
        <v>7053.1418999999996</v>
      </c>
      <c r="G4" s="1">
        <f t="shared" ref="G4:G18" si="0">C4*19.68</f>
        <v>94001.52</v>
      </c>
      <c r="H4" s="1">
        <v>19524</v>
      </c>
      <c r="I4" s="1">
        <f>C4*1.8</f>
        <v>8597.7000000000007</v>
      </c>
      <c r="J4" s="1">
        <v>286</v>
      </c>
      <c r="K4" s="1">
        <f t="shared" ref="K4:K18" si="1">C4*0.17</f>
        <v>812.00500000000011</v>
      </c>
      <c r="L4" s="1">
        <v>2900</v>
      </c>
      <c r="M4" s="1">
        <v>233872</v>
      </c>
      <c r="N4" s="1">
        <f>F4+G4+H4+I4+J4+K4+L4</f>
        <v>133174.36690000002</v>
      </c>
      <c r="O4" s="1">
        <f t="shared" ref="O4:O18" si="2">E4-N4</f>
        <v>44270.633099999977</v>
      </c>
    </row>
    <row r="5" spans="1:15" x14ac:dyDescent="0.25">
      <c r="A5" s="3" t="s">
        <v>14</v>
      </c>
      <c r="B5" s="1">
        <v>9157.7000000000007</v>
      </c>
      <c r="C5" s="1">
        <v>7725.5</v>
      </c>
      <c r="D5" s="1">
        <v>299364</v>
      </c>
      <c r="E5" s="1">
        <v>275164</v>
      </c>
      <c r="F5" s="1">
        <f t="shared" ref="F5:F30" si="3">D5*3.57/100</f>
        <v>10687.2948</v>
      </c>
      <c r="G5" s="1">
        <f t="shared" si="0"/>
        <v>152037.84</v>
      </c>
      <c r="H5" s="1">
        <v>10850.4</v>
      </c>
      <c r="I5" s="1">
        <f>C5*1.8+14000</f>
        <v>27905.9</v>
      </c>
      <c r="J5" s="1">
        <v>3035</v>
      </c>
      <c r="K5" s="1">
        <f t="shared" si="1"/>
        <v>1313.335</v>
      </c>
      <c r="L5" s="1">
        <v>206076</v>
      </c>
      <c r="M5" s="1">
        <v>195686</v>
      </c>
      <c r="N5" s="1">
        <f>F5+G5+H5+I5+J5+K5+L5</f>
        <v>411905.76980000001</v>
      </c>
      <c r="O5" s="1">
        <f t="shared" si="2"/>
        <v>-136741.76980000001</v>
      </c>
    </row>
    <row r="6" spans="1:15" x14ac:dyDescent="0.25">
      <c r="A6" s="3" t="s">
        <v>15</v>
      </c>
      <c r="B6" s="1">
        <v>3513.1</v>
      </c>
      <c r="C6" s="1">
        <v>2437.3000000000002</v>
      </c>
      <c r="D6" s="1">
        <v>46284</v>
      </c>
      <c r="E6" s="1">
        <v>30764</v>
      </c>
      <c r="F6" s="1">
        <f t="shared" si="3"/>
        <v>1652.3388</v>
      </c>
      <c r="G6" s="1">
        <f t="shared" si="0"/>
        <v>47966.064000000006</v>
      </c>
      <c r="H6" s="1">
        <v>10100.719999999999</v>
      </c>
      <c r="I6" s="1">
        <f t="shared" ref="I6:I13" si="4">C6*1.8</f>
        <v>4387.1400000000003</v>
      </c>
      <c r="J6" s="1">
        <v>2310</v>
      </c>
      <c r="K6" s="1">
        <f t="shared" si="1"/>
        <v>414.34100000000007</v>
      </c>
      <c r="L6" s="1"/>
      <c r="M6" s="1">
        <v>62936</v>
      </c>
      <c r="N6" s="1">
        <f>F6+G6+H6+I6+J6+K6</f>
        <v>66830.603799999997</v>
      </c>
      <c r="O6" s="1">
        <f t="shared" si="2"/>
        <v>-36066.603799999997</v>
      </c>
    </row>
    <row r="7" spans="1:15" x14ac:dyDescent="0.25">
      <c r="A7" s="3" t="s">
        <v>16</v>
      </c>
      <c r="B7" s="1">
        <v>8685.7000000000007</v>
      </c>
      <c r="C7" s="1">
        <v>7685.1</v>
      </c>
      <c r="D7" s="1">
        <v>217182</v>
      </c>
      <c r="E7" s="1">
        <v>216226</v>
      </c>
      <c r="F7" s="1">
        <f t="shared" si="3"/>
        <v>7753.3973999999998</v>
      </c>
      <c r="G7" s="1">
        <f t="shared" si="0"/>
        <v>151242.76800000001</v>
      </c>
      <c r="H7" s="1">
        <v>14121.6</v>
      </c>
      <c r="I7" s="1">
        <f t="shared" si="4"/>
        <v>13833.18</v>
      </c>
      <c r="J7" s="1">
        <v>2996</v>
      </c>
      <c r="K7" s="1">
        <f t="shared" si="1"/>
        <v>1306.4670000000001</v>
      </c>
      <c r="L7" s="1">
        <v>2745</v>
      </c>
      <c r="M7" s="1">
        <v>113892</v>
      </c>
      <c r="N7" s="1">
        <f>F7+G7+H7+I7+J7+K7+L7</f>
        <v>193998.4124</v>
      </c>
      <c r="O7" s="1">
        <f t="shared" si="2"/>
        <v>22227.587599999999</v>
      </c>
    </row>
    <row r="8" spans="1:15" x14ac:dyDescent="0.25">
      <c r="A8" s="3" t="s">
        <v>17</v>
      </c>
      <c r="B8" s="1">
        <v>5345.1</v>
      </c>
      <c r="C8" s="1">
        <v>4438.7</v>
      </c>
      <c r="D8" s="1">
        <v>84825</v>
      </c>
      <c r="E8" s="1">
        <v>74855</v>
      </c>
      <c r="F8" s="1">
        <f t="shared" si="3"/>
        <v>3028.2525000000001</v>
      </c>
      <c r="G8" s="1">
        <f t="shared" si="0"/>
        <v>87353.615999999995</v>
      </c>
      <c r="H8" s="1">
        <v>7025.28</v>
      </c>
      <c r="I8" s="1">
        <f t="shared" si="4"/>
        <v>7989.66</v>
      </c>
      <c r="J8" s="1">
        <v>3078</v>
      </c>
      <c r="K8" s="1">
        <f t="shared" si="1"/>
        <v>754.57900000000006</v>
      </c>
      <c r="L8" s="1"/>
      <c r="M8" s="1">
        <v>61128</v>
      </c>
      <c r="N8" s="1">
        <f>F8+G8+H8+I8+J8+K8</f>
        <v>109229.3875</v>
      </c>
      <c r="O8" s="1">
        <f t="shared" si="2"/>
        <v>-34374.387499999997</v>
      </c>
    </row>
    <row r="9" spans="1:15" x14ac:dyDescent="0.25">
      <c r="A9" s="3" t="s">
        <v>18</v>
      </c>
      <c r="B9" s="1">
        <v>491.3</v>
      </c>
      <c r="C9" s="1">
        <v>384</v>
      </c>
      <c r="D9" s="1">
        <v>5268</v>
      </c>
      <c r="E9" s="1">
        <v>6614</v>
      </c>
      <c r="F9" s="1">
        <f t="shared" si="3"/>
        <v>188.06759999999997</v>
      </c>
      <c r="G9" s="1">
        <f t="shared" si="0"/>
        <v>7557.12</v>
      </c>
      <c r="H9" s="1">
        <v>0</v>
      </c>
      <c r="I9" s="1">
        <f t="shared" si="4"/>
        <v>691.2</v>
      </c>
      <c r="J9" s="1">
        <v>0</v>
      </c>
      <c r="K9" s="1">
        <f t="shared" si="1"/>
        <v>65.28</v>
      </c>
      <c r="L9" s="1"/>
      <c r="M9" s="1">
        <v>3689</v>
      </c>
      <c r="N9" s="1">
        <f>F9+G9+I9+K9</f>
        <v>8501.6676000000007</v>
      </c>
      <c r="O9" s="1">
        <f t="shared" si="2"/>
        <v>-1887.6676000000007</v>
      </c>
    </row>
    <row r="10" spans="1:15" x14ac:dyDescent="0.25">
      <c r="A10" s="3" t="s">
        <v>19</v>
      </c>
      <c r="B10" s="1">
        <v>475.9</v>
      </c>
      <c r="C10" s="1">
        <v>387.1</v>
      </c>
      <c r="D10" s="1">
        <v>5319</v>
      </c>
      <c r="E10" s="1">
        <v>17973</v>
      </c>
      <c r="F10" s="1">
        <f t="shared" si="3"/>
        <v>189.88829999999999</v>
      </c>
      <c r="G10" s="1">
        <f t="shared" si="0"/>
        <v>7618.1280000000006</v>
      </c>
      <c r="H10" s="1">
        <v>0</v>
      </c>
      <c r="I10" s="1">
        <f t="shared" si="4"/>
        <v>696.78000000000009</v>
      </c>
      <c r="J10" s="1">
        <v>0</v>
      </c>
      <c r="K10" s="1">
        <f t="shared" si="1"/>
        <v>65.807000000000002</v>
      </c>
      <c r="L10" s="1"/>
      <c r="M10" s="1">
        <v>3558</v>
      </c>
      <c r="N10" s="1">
        <f>F10+G10+I10+K10</f>
        <v>8570.6033000000007</v>
      </c>
      <c r="O10" s="1">
        <f t="shared" si="2"/>
        <v>9402.3966999999993</v>
      </c>
    </row>
    <row r="11" spans="1:15" x14ac:dyDescent="0.25">
      <c r="A11" s="3" t="s">
        <v>20</v>
      </c>
      <c r="B11" s="1">
        <v>12046.3</v>
      </c>
      <c r="C11" s="1">
        <v>7499.4</v>
      </c>
      <c r="D11" s="1">
        <v>206974</v>
      </c>
      <c r="E11" s="1">
        <v>194509</v>
      </c>
      <c r="F11" s="1">
        <f t="shared" si="3"/>
        <v>7388.9717999999993</v>
      </c>
      <c r="G11" s="1">
        <f t="shared" si="0"/>
        <v>147588.19199999998</v>
      </c>
      <c r="H11" s="1">
        <v>12367.2</v>
      </c>
      <c r="I11" s="1">
        <f t="shared" si="4"/>
        <v>13498.92</v>
      </c>
      <c r="J11" s="1">
        <v>7879</v>
      </c>
      <c r="K11" s="1">
        <f t="shared" si="1"/>
        <v>1274.8980000000001</v>
      </c>
      <c r="L11" s="1"/>
      <c r="M11" s="1">
        <v>139160</v>
      </c>
      <c r="N11" s="1">
        <f>F11+G11+H11+I11+J11+K11</f>
        <v>189997.18179999999</v>
      </c>
      <c r="O11" s="1">
        <f t="shared" si="2"/>
        <v>4511.8182000000088</v>
      </c>
    </row>
    <row r="12" spans="1:15" x14ac:dyDescent="0.25">
      <c r="A12" s="3" t="s">
        <v>21</v>
      </c>
      <c r="B12" s="1">
        <v>13017.4</v>
      </c>
      <c r="C12" s="1">
        <v>11516.3</v>
      </c>
      <c r="D12" s="1">
        <v>337893</v>
      </c>
      <c r="E12" s="1">
        <v>310780</v>
      </c>
      <c r="F12" s="1">
        <f t="shared" si="3"/>
        <v>12062.7801</v>
      </c>
      <c r="G12" s="1">
        <f t="shared" si="0"/>
        <v>226640.78399999999</v>
      </c>
      <c r="H12" s="1">
        <v>18451.2</v>
      </c>
      <c r="I12" s="1">
        <f t="shared" si="4"/>
        <v>20729.34</v>
      </c>
      <c r="J12" s="1">
        <v>8292</v>
      </c>
      <c r="K12" s="1">
        <f t="shared" si="1"/>
        <v>1957.771</v>
      </c>
      <c r="L12" s="1">
        <v>1732</v>
      </c>
      <c r="M12" s="1">
        <v>233071</v>
      </c>
      <c r="N12" s="1">
        <f>F12+G12+H12+I12+J12+K12+L12</f>
        <v>289865.8751</v>
      </c>
      <c r="O12" s="1">
        <f t="shared" si="2"/>
        <v>20914.124899999995</v>
      </c>
    </row>
    <row r="13" spans="1:15" x14ac:dyDescent="0.25">
      <c r="A13" s="3" t="s">
        <v>22</v>
      </c>
      <c r="B13" s="1">
        <v>2462.8000000000002</v>
      </c>
      <c r="C13" s="1">
        <v>1854.5</v>
      </c>
      <c r="D13" s="1">
        <v>36832</v>
      </c>
      <c r="E13" s="1">
        <v>30062</v>
      </c>
      <c r="F13" s="1">
        <f t="shared" si="3"/>
        <v>1314.9023999999999</v>
      </c>
      <c r="G13" s="1">
        <f t="shared" si="0"/>
        <v>36496.559999999998</v>
      </c>
      <c r="H13" s="1">
        <v>18360</v>
      </c>
      <c r="I13" s="1">
        <f t="shared" si="4"/>
        <v>3338.1</v>
      </c>
      <c r="J13" s="1">
        <v>4548</v>
      </c>
      <c r="K13" s="1">
        <f t="shared" si="1"/>
        <v>315.26500000000004</v>
      </c>
      <c r="L13" s="1">
        <v>4467</v>
      </c>
      <c r="M13" s="1">
        <v>65428</v>
      </c>
      <c r="N13" s="1">
        <f>F13+G13+H13+I13+J13+K13+L13</f>
        <v>68839.827399999995</v>
      </c>
      <c r="O13" s="1">
        <f t="shared" si="2"/>
        <v>-38777.827399999995</v>
      </c>
    </row>
    <row r="14" spans="1:15" x14ac:dyDescent="0.25">
      <c r="A14" s="3" t="s">
        <v>23</v>
      </c>
      <c r="B14" s="1">
        <v>6861.6</v>
      </c>
      <c r="C14" s="1">
        <v>4765.8999999999996</v>
      </c>
      <c r="D14" s="1">
        <v>98088</v>
      </c>
      <c r="E14" s="1">
        <v>76154</v>
      </c>
      <c r="F14" s="1">
        <f t="shared" si="3"/>
        <v>3501.7415999999998</v>
      </c>
      <c r="G14" s="1">
        <f t="shared" si="0"/>
        <v>93792.911999999997</v>
      </c>
      <c r="H14" s="1">
        <v>15801.6</v>
      </c>
      <c r="I14" s="1">
        <f>C14*1.8+27600</f>
        <v>36178.619999999995</v>
      </c>
      <c r="J14" s="1">
        <v>3405</v>
      </c>
      <c r="K14" s="1">
        <f t="shared" si="1"/>
        <v>810.20299999999997</v>
      </c>
      <c r="L14" s="1"/>
      <c r="M14" s="1">
        <v>255304</v>
      </c>
      <c r="N14" s="1">
        <f>F14+G14+H14+I14+J14+K14</f>
        <v>153490.0766</v>
      </c>
      <c r="O14" s="1">
        <f t="shared" si="2"/>
        <v>-77336.0766</v>
      </c>
    </row>
    <row r="15" spans="1:15" x14ac:dyDescent="0.25">
      <c r="A15" s="3" t="s">
        <v>24</v>
      </c>
      <c r="B15" s="1">
        <v>4882.3</v>
      </c>
      <c r="C15" s="1">
        <v>4403.7</v>
      </c>
      <c r="D15" s="1">
        <v>168969</v>
      </c>
      <c r="E15" s="1">
        <v>148219</v>
      </c>
      <c r="F15" s="1">
        <f t="shared" si="3"/>
        <v>6032.1932999999999</v>
      </c>
      <c r="G15" s="1">
        <f t="shared" si="0"/>
        <v>86664.815999999992</v>
      </c>
      <c r="H15" s="1"/>
      <c r="I15" s="1">
        <f>C15*1.8</f>
        <v>7926.66</v>
      </c>
      <c r="J15" s="1">
        <v>3031</v>
      </c>
      <c r="K15" s="1">
        <f t="shared" si="1"/>
        <v>748.62900000000002</v>
      </c>
      <c r="L15" s="1">
        <v>2308</v>
      </c>
      <c r="M15" s="1">
        <v>235054</v>
      </c>
      <c r="N15" s="1">
        <f>F15+G15+I15+J15+K15+L15</f>
        <v>106711.29829999999</v>
      </c>
      <c r="O15" s="1">
        <f t="shared" si="2"/>
        <v>41507.701700000005</v>
      </c>
    </row>
    <row r="16" spans="1:15" x14ac:dyDescent="0.25">
      <c r="A16" s="3" t="s">
        <v>25</v>
      </c>
      <c r="B16" s="1">
        <v>7758.1</v>
      </c>
      <c r="C16" s="1">
        <v>5921.6</v>
      </c>
      <c r="D16" s="1">
        <v>198903</v>
      </c>
      <c r="E16" s="1">
        <v>180687</v>
      </c>
      <c r="F16" s="1">
        <f t="shared" si="3"/>
        <v>7100.8370999999997</v>
      </c>
      <c r="G16" s="1">
        <f t="shared" si="0"/>
        <v>116537.088</v>
      </c>
      <c r="H16" s="1">
        <v>25950.720000000001</v>
      </c>
      <c r="I16" s="1">
        <f>C16*1.8+56250</f>
        <v>66908.88</v>
      </c>
      <c r="J16" s="1">
        <v>4115</v>
      </c>
      <c r="K16" s="1">
        <f t="shared" si="1"/>
        <v>1006.6720000000001</v>
      </c>
      <c r="L16" s="1">
        <v>3153</v>
      </c>
      <c r="M16" s="1">
        <v>215154</v>
      </c>
      <c r="N16" s="1">
        <f>F16+G16+H16+I16+J16+K16+L16</f>
        <v>224772.19710000002</v>
      </c>
      <c r="O16" s="1">
        <f t="shared" si="2"/>
        <v>-44085.197100000019</v>
      </c>
    </row>
    <row r="17" spans="1:15" x14ac:dyDescent="0.25">
      <c r="A17" s="3" t="s">
        <v>26</v>
      </c>
      <c r="B17" s="1">
        <v>7947.8</v>
      </c>
      <c r="C17" s="1">
        <v>6995.7</v>
      </c>
      <c r="D17" s="1">
        <v>131799</v>
      </c>
      <c r="E17" s="1">
        <v>126294</v>
      </c>
      <c r="F17" s="1">
        <f t="shared" si="3"/>
        <v>4705.2242999999999</v>
      </c>
      <c r="G17" s="1">
        <f t="shared" si="0"/>
        <v>137675.37599999999</v>
      </c>
      <c r="H17" s="1"/>
      <c r="I17" s="1">
        <f>C17*1.8</f>
        <v>12592.26</v>
      </c>
      <c r="J17" s="1">
        <v>2745</v>
      </c>
      <c r="K17" s="1">
        <f t="shared" si="1"/>
        <v>1189.269</v>
      </c>
      <c r="L17" s="1">
        <v>49125</v>
      </c>
      <c r="M17" s="1">
        <v>179488</v>
      </c>
      <c r="N17" s="1">
        <f>F17+G17+I17+J17+K17+L17</f>
        <v>208032.1293</v>
      </c>
      <c r="O17" s="1">
        <f t="shared" si="2"/>
        <v>-81738.129300000001</v>
      </c>
    </row>
    <row r="18" spans="1:15" x14ac:dyDescent="0.25">
      <c r="A18" s="3" t="s">
        <v>27</v>
      </c>
      <c r="B18" s="1">
        <v>4584.8999999999996</v>
      </c>
      <c r="C18" s="1">
        <v>3962.8</v>
      </c>
      <c r="D18" s="1">
        <v>96057</v>
      </c>
      <c r="E18" s="1">
        <v>95245</v>
      </c>
      <c r="F18" s="1">
        <f t="shared" si="3"/>
        <v>3429.2348999999999</v>
      </c>
      <c r="G18" s="1">
        <f t="shared" si="0"/>
        <v>77987.90400000001</v>
      </c>
      <c r="H18" s="1">
        <v>12625</v>
      </c>
      <c r="I18" s="1">
        <f>C18*1.8</f>
        <v>7133.0400000000009</v>
      </c>
      <c r="J18" s="1">
        <v>4274</v>
      </c>
      <c r="K18" s="1">
        <f t="shared" si="1"/>
        <v>673.67600000000004</v>
      </c>
      <c r="L18" s="1">
        <v>2512</v>
      </c>
      <c r="M18" s="1">
        <v>85928</v>
      </c>
      <c r="N18" s="1">
        <f>F18+G18+H18+I18+J18+K18+L18</f>
        <v>108634.85490000001</v>
      </c>
      <c r="O18" s="1">
        <f t="shared" si="2"/>
        <v>-13389.854900000006</v>
      </c>
    </row>
    <row r="19" spans="1:15" x14ac:dyDescent="0.25">
      <c r="A19" s="3" t="s">
        <v>28</v>
      </c>
      <c r="B19" s="1">
        <v>15035.3</v>
      </c>
      <c r="C19" s="1" t="s">
        <v>42</v>
      </c>
      <c r="D19" s="1">
        <v>0</v>
      </c>
      <c r="E19" s="1">
        <v>9840</v>
      </c>
      <c r="F19" s="1">
        <f t="shared" si="3"/>
        <v>0</v>
      </c>
      <c r="G19" s="1"/>
      <c r="H19" s="1"/>
      <c r="I19" s="1"/>
      <c r="J19" s="1"/>
      <c r="K19" s="1"/>
      <c r="L19" s="1"/>
      <c r="M19" s="1">
        <v>106633</v>
      </c>
      <c r="N19" s="1">
        <v>0</v>
      </c>
      <c r="O19" s="1">
        <v>9840</v>
      </c>
    </row>
    <row r="20" spans="1:15" x14ac:dyDescent="0.25">
      <c r="A20" s="3" t="s">
        <v>29</v>
      </c>
      <c r="B20" s="1">
        <v>3648.6</v>
      </c>
      <c r="C20" s="1">
        <v>3295.8</v>
      </c>
      <c r="D20" s="1">
        <v>64665</v>
      </c>
      <c r="E20" s="1">
        <v>56034</v>
      </c>
      <c r="F20" s="1">
        <f t="shared" si="3"/>
        <v>2308.5405000000001</v>
      </c>
      <c r="G20" s="1">
        <f t="shared" ref="G20:G31" si="5">C20*19.68</f>
        <v>64861.344000000005</v>
      </c>
      <c r="H20" s="1">
        <v>7747</v>
      </c>
      <c r="I20" s="1">
        <f t="shared" ref="I20:I26" si="6">C20*1.8</f>
        <v>5932.4400000000005</v>
      </c>
      <c r="J20" s="1">
        <v>3557</v>
      </c>
      <c r="K20" s="1">
        <f t="shared" ref="K20:K31" si="7">C20*0.17</f>
        <v>560.28600000000006</v>
      </c>
      <c r="L20" s="1"/>
      <c r="M20" s="1">
        <v>86259</v>
      </c>
      <c r="N20" s="1">
        <f>F20+G20+H20+I20+J20+K20</f>
        <v>84966.61050000001</v>
      </c>
      <c r="O20" s="1">
        <f t="shared" ref="O20:O32" si="8">E20-N20</f>
        <v>-28932.61050000001</v>
      </c>
    </row>
    <row r="21" spans="1:15" x14ac:dyDescent="0.25">
      <c r="A21" s="3" t="s">
        <v>30</v>
      </c>
      <c r="B21" s="1">
        <v>6898</v>
      </c>
      <c r="C21" s="1">
        <v>5717.4</v>
      </c>
      <c r="D21" s="1">
        <v>149466</v>
      </c>
      <c r="E21" s="1">
        <v>138964</v>
      </c>
      <c r="F21" s="1">
        <f t="shared" si="3"/>
        <v>5335.9362000000001</v>
      </c>
      <c r="G21" s="1">
        <f t="shared" si="5"/>
        <v>112518.43199999999</v>
      </c>
      <c r="H21" s="1">
        <v>10252</v>
      </c>
      <c r="I21" s="1">
        <f t="shared" si="6"/>
        <v>10291.32</v>
      </c>
      <c r="J21" s="1">
        <v>4067</v>
      </c>
      <c r="K21" s="1">
        <f t="shared" si="7"/>
        <v>971.95799999999997</v>
      </c>
      <c r="L21" s="1"/>
      <c r="M21" s="1">
        <v>81696</v>
      </c>
      <c r="N21" s="1">
        <f>F21+G21+H21+I21+J21+K21</f>
        <v>143436.64619999999</v>
      </c>
      <c r="O21" s="1">
        <f t="shared" si="8"/>
        <v>-4472.6461999999883</v>
      </c>
    </row>
    <row r="22" spans="1:15" x14ac:dyDescent="0.25">
      <c r="A22" s="3" t="s">
        <v>31</v>
      </c>
      <c r="B22" s="1">
        <v>16248.1</v>
      </c>
      <c r="C22" s="1">
        <v>11284.6</v>
      </c>
      <c r="D22" s="1">
        <v>215340</v>
      </c>
      <c r="E22" s="1">
        <v>212287</v>
      </c>
      <c r="F22" s="1">
        <f t="shared" si="3"/>
        <v>7687.637999999999</v>
      </c>
      <c r="G22" s="1">
        <f t="shared" si="5"/>
        <v>222080.92800000001</v>
      </c>
      <c r="H22" s="1">
        <v>19125</v>
      </c>
      <c r="I22" s="1">
        <f t="shared" si="6"/>
        <v>20312.280000000002</v>
      </c>
      <c r="J22" s="1">
        <v>11819</v>
      </c>
      <c r="K22" s="1">
        <f t="shared" si="7"/>
        <v>1918.3820000000003</v>
      </c>
      <c r="L22" s="1">
        <v>13213</v>
      </c>
      <c r="M22" s="1">
        <v>121729</v>
      </c>
      <c r="N22" s="1">
        <f>F22+G22+H22+I22+J22+K22+L22</f>
        <v>296156.228</v>
      </c>
      <c r="O22" s="1">
        <f t="shared" si="8"/>
        <v>-83869.228000000003</v>
      </c>
    </row>
    <row r="23" spans="1:15" x14ac:dyDescent="0.25">
      <c r="A23" s="3" t="s">
        <v>32</v>
      </c>
      <c r="B23" s="1">
        <v>8182.1</v>
      </c>
      <c r="C23" s="1">
        <v>6070.6</v>
      </c>
      <c r="D23" s="1">
        <v>171999</v>
      </c>
      <c r="E23" s="1">
        <v>145948</v>
      </c>
      <c r="F23" s="1">
        <f t="shared" si="3"/>
        <v>6140.3642999999993</v>
      </c>
      <c r="G23" s="1">
        <f t="shared" si="5"/>
        <v>119469.40800000001</v>
      </c>
      <c r="H23" s="1">
        <v>14769</v>
      </c>
      <c r="I23" s="1">
        <f t="shared" si="6"/>
        <v>10927.080000000002</v>
      </c>
      <c r="J23" s="1">
        <v>3829</v>
      </c>
      <c r="K23" s="1">
        <f t="shared" si="7"/>
        <v>1032.0020000000002</v>
      </c>
      <c r="L23" s="1">
        <v>18756</v>
      </c>
      <c r="M23" s="1">
        <v>273924</v>
      </c>
      <c r="N23" s="1">
        <f>F23+G23+H23+I23+J23+K23+L23</f>
        <v>174922.85430000004</v>
      </c>
      <c r="O23" s="1">
        <f t="shared" si="8"/>
        <v>-28974.854300000035</v>
      </c>
    </row>
    <row r="24" spans="1:15" x14ac:dyDescent="0.25">
      <c r="A24" s="3" t="s">
        <v>33</v>
      </c>
      <c r="B24" s="1">
        <v>3191</v>
      </c>
      <c r="C24" s="1">
        <v>2340.3000000000002</v>
      </c>
      <c r="D24" s="1">
        <v>47110</v>
      </c>
      <c r="E24" s="1">
        <v>47395</v>
      </c>
      <c r="F24" s="1">
        <f t="shared" si="3"/>
        <v>1681.8269999999998</v>
      </c>
      <c r="G24" s="1">
        <f t="shared" si="5"/>
        <v>46057.103999999999</v>
      </c>
      <c r="H24" s="1"/>
      <c r="I24" s="1">
        <f t="shared" si="6"/>
        <v>4212.5400000000009</v>
      </c>
      <c r="J24" s="1">
        <v>129</v>
      </c>
      <c r="K24" s="1">
        <f t="shared" si="7"/>
        <v>397.85100000000006</v>
      </c>
      <c r="L24" s="1">
        <v>21994</v>
      </c>
      <c r="M24" s="1">
        <v>34998</v>
      </c>
      <c r="N24" s="1">
        <f>F24+G24+I24+J24+K24+L24</f>
        <v>74472.322</v>
      </c>
      <c r="O24" s="1">
        <f t="shared" si="8"/>
        <v>-27077.322</v>
      </c>
    </row>
    <row r="25" spans="1:15" x14ac:dyDescent="0.25">
      <c r="A25" s="3" t="s">
        <v>34</v>
      </c>
      <c r="B25" s="1">
        <v>17585.5</v>
      </c>
      <c r="C25" s="1">
        <v>14747.4</v>
      </c>
      <c r="D25" s="1">
        <v>403881</v>
      </c>
      <c r="E25" s="1">
        <v>317288</v>
      </c>
      <c r="F25" s="1">
        <f t="shared" si="3"/>
        <v>14418.5517</v>
      </c>
      <c r="G25" s="1">
        <f t="shared" si="5"/>
        <v>290228.83199999999</v>
      </c>
      <c r="H25" s="1">
        <v>32805</v>
      </c>
      <c r="I25" s="1">
        <f t="shared" si="6"/>
        <v>26545.32</v>
      </c>
      <c r="J25" s="1">
        <v>5877</v>
      </c>
      <c r="K25" s="1">
        <f t="shared" si="7"/>
        <v>2507.058</v>
      </c>
      <c r="L25" s="1">
        <v>15150</v>
      </c>
      <c r="M25" s="1">
        <v>407151</v>
      </c>
      <c r="N25" s="1">
        <f>F25+G25+H25+I25+J25+K25+L25</f>
        <v>387531.76170000003</v>
      </c>
      <c r="O25" s="1">
        <f t="shared" si="8"/>
        <v>-70243.761700000032</v>
      </c>
    </row>
    <row r="26" spans="1:15" x14ac:dyDescent="0.25">
      <c r="A26" s="3" t="s">
        <v>35</v>
      </c>
      <c r="B26" s="1">
        <v>6955.8</v>
      </c>
      <c r="C26" s="1">
        <v>5996</v>
      </c>
      <c r="D26" s="1">
        <v>101919</v>
      </c>
      <c r="E26" s="1">
        <v>89752</v>
      </c>
      <c r="F26" s="1">
        <f t="shared" si="3"/>
        <v>3638.5082999999995</v>
      </c>
      <c r="G26" s="1">
        <f t="shared" si="5"/>
        <v>118001.28</v>
      </c>
      <c r="H26" s="1">
        <v>8095</v>
      </c>
      <c r="I26" s="1">
        <f t="shared" si="6"/>
        <v>10792.800000000001</v>
      </c>
      <c r="J26" s="1">
        <v>3680</v>
      </c>
      <c r="K26" s="1">
        <f t="shared" si="7"/>
        <v>1019.32</v>
      </c>
      <c r="L26" s="1"/>
      <c r="M26" s="1">
        <v>94650</v>
      </c>
      <c r="N26" s="1">
        <f>F26+G26+H26+I26+J26+K26</f>
        <v>145226.90830000001</v>
      </c>
      <c r="O26" s="1">
        <f t="shared" si="8"/>
        <v>-55474.90830000001</v>
      </c>
    </row>
    <row r="27" spans="1:15" x14ac:dyDescent="0.25">
      <c r="A27" s="3" t="s">
        <v>36</v>
      </c>
      <c r="B27" s="1">
        <v>20104</v>
      </c>
      <c r="C27" s="1">
        <v>12920.9</v>
      </c>
      <c r="D27" s="1">
        <v>303444</v>
      </c>
      <c r="E27" s="1">
        <v>270257</v>
      </c>
      <c r="F27" s="1">
        <f t="shared" si="3"/>
        <v>10832.950799999999</v>
      </c>
      <c r="G27" s="1">
        <f t="shared" si="5"/>
        <v>254283.31199999998</v>
      </c>
      <c r="H27" s="1"/>
      <c r="I27" s="1">
        <f>C27*1.8+40500</f>
        <v>63757.619999999995</v>
      </c>
      <c r="J27" s="1">
        <v>2054</v>
      </c>
      <c r="K27" s="1">
        <f t="shared" si="7"/>
        <v>2196.5529999999999</v>
      </c>
      <c r="L27" s="1"/>
      <c r="M27" s="1">
        <v>179946</v>
      </c>
      <c r="N27" s="1">
        <f>F27+G27+I27+J27+K27</f>
        <v>333124.43579999998</v>
      </c>
      <c r="O27" s="1">
        <f t="shared" si="8"/>
        <v>-62867.435799999977</v>
      </c>
    </row>
    <row r="28" spans="1:15" x14ac:dyDescent="0.25">
      <c r="A28" s="3" t="s">
        <v>37</v>
      </c>
      <c r="B28" s="1">
        <v>26232.3</v>
      </c>
      <c r="C28" s="1">
        <v>16111.5</v>
      </c>
      <c r="D28" s="1">
        <v>380394</v>
      </c>
      <c r="E28" s="1">
        <v>357387</v>
      </c>
      <c r="F28" s="1">
        <f t="shared" si="3"/>
        <v>13580.065799999998</v>
      </c>
      <c r="G28" s="1">
        <f t="shared" si="5"/>
        <v>317074.32</v>
      </c>
      <c r="H28" s="1"/>
      <c r="I28" s="1">
        <f>C28*1.8+49650</f>
        <v>78650.7</v>
      </c>
      <c r="J28" s="1">
        <v>7734</v>
      </c>
      <c r="K28" s="1">
        <f t="shared" si="7"/>
        <v>2738.9550000000004</v>
      </c>
      <c r="L28" s="1"/>
      <c r="M28" s="1">
        <v>319731</v>
      </c>
      <c r="N28" s="1">
        <f>F28+G28+I28+J28+K28</f>
        <v>419778.04080000002</v>
      </c>
      <c r="O28" s="1">
        <f t="shared" si="8"/>
        <v>-62391.040800000017</v>
      </c>
    </row>
    <row r="29" spans="1:15" x14ac:dyDescent="0.25">
      <c r="A29" s="3" t="s">
        <v>38</v>
      </c>
      <c r="B29" s="1">
        <v>5690.6</v>
      </c>
      <c r="C29" s="1">
        <v>3939.5</v>
      </c>
      <c r="D29" s="1">
        <v>129984</v>
      </c>
      <c r="E29" s="1">
        <v>111611</v>
      </c>
      <c r="F29" s="1">
        <f t="shared" si="3"/>
        <v>4640.4287999999997</v>
      </c>
      <c r="G29" s="1">
        <f t="shared" si="5"/>
        <v>77529.36</v>
      </c>
      <c r="H29" s="1">
        <v>11770</v>
      </c>
      <c r="I29" s="1">
        <f>C29*1.8+7500</f>
        <v>14591.1</v>
      </c>
      <c r="J29" s="1">
        <v>4274</v>
      </c>
      <c r="K29" s="1">
        <f t="shared" si="7"/>
        <v>669.71500000000003</v>
      </c>
      <c r="L29" s="1">
        <v>3902</v>
      </c>
      <c r="M29" s="1">
        <v>175496</v>
      </c>
      <c r="N29" s="1">
        <f>F29+G29+H29+I29+J29+K29+L29</f>
        <v>117376.6038</v>
      </c>
      <c r="O29" s="1">
        <f t="shared" si="8"/>
        <v>-5765.6037999999971</v>
      </c>
    </row>
    <row r="30" spans="1:15" x14ac:dyDescent="0.25">
      <c r="A30" s="3" t="s">
        <v>39</v>
      </c>
      <c r="B30" s="1">
        <v>5690.9</v>
      </c>
      <c r="C30" s="1">
        <v>3966.1</v>
      </c>
      <c r="D30" s="1">
        <v>130908</v>
      </c>
      <c r="E30" s="1">
        <v>127924</v>
      </c>
      <c r="F30" s="1">
        <f t="shared" si="3"/>
        <v>4673.4156000000003</v>
      </c>
      <c r="G30" s="1">
        <f t="shared" si="5"/>
        <v>78052.847999999998</v>
      </c>
      <c r="H30" s="1">
        <v>11770</v>
      </c>
      <c r="I30" s="1">
        <f>C30*1.8+7500</f>
        <v>14638.98</v>
      </c>
      <c r="J30" s="1">
        <v>4274</v>
      </c>
      <c r="K30" s="1">
        <f t="shared" si="7"/>
        <v>674.23700000000008</v>
      </c>
      <c r="L30" s="1">
        <v>1847</v>
      </c>
      <c r="M30" s="1">
        <v>69613</v>
      </c>
      <c r="N30" s="1">
        <f>F30+G30+H30+I30+J30+K30+L30</f>
        <v>115930.4806</v>
      </c>
      <c r="O30" s="1">
        <f t="shared" si="8"/>
        <v>11993.519400000005</v>
      </c>
    </row>
    <row r="31" spans="1:15" x14ac:dyDescent="0.25">
      <c r="A31" s="3" t="s">
        <v>45</v>
      </c>
      <c r="B31" s="1">
        <v>3161.78</v>
      </c>
      <c r="C31" s="1">
        <v>2350.4</v>
      </c>
      <c r="D31" s="1">
        <v>99846</v>
      </c>
      <c r="E31" s="1">
        <v>97596</v>
      </c>
      <c r="F31" s="1">
        <f>D31*3.57/100</f>
        <v>3564.5021999999999</v>
      </c>
      <c r="G31" s="1">
        <f t="shared" si="5"/>
        <v>46255.872000000003</v>
      </c>
      <c r="H31" s="1"/>
      <c r="I31" s="1">
        <f>C31*1.8</f>
        <v>4230.72</v>
      </c>
      <c r="J31" s="1">
        <v>1128</v>
      </c>
      <c r="K31" s="1">
        <f t="shared" si="7"/>
        <v>399.56800000000004</v>
      </c>
      <c r="L31" s="1"/>
      <c r="M31" s="1">
        <v>36389</v>
      </c>
      <c r="N31" s="1">
        <f>F31+G31+I31+J31+K31</f>
        <v>55578.662200000006</v>
      </c>
      <c r="O31" s="1">
        <f t="shared" si="8"/>
        <v>42017.337799999994</v>
      </c>
    </row>
    <row r="32" spans="1:15" x14ac:dyDescent="0.25">
      <c r="A32" s="4" t="s">
        <v>40</v>
      </c>
      <c r="B32" s="4">
        <v>231116.1</v>
      </c>
      <c r="C32" s="4">
        <v>163494.6</v>
      </c>
      <c r="D32" s="4">
        <v>4330280</v>
      </c>
      <c r="E32" s="4">
        <v>3943274</v>
      </c>
      <c r="F32" s="4">
        <f>D32*3.57/100</f>
        <v>154590.99599999998</v>
      </c>
      <c r="G32" s="4">
        <v>3217573</v>
      </c>
      <c r="H32" s="4">
        <v>281511</v>
      </c>
      <c r="I32" s="4">
        <v>497290</v>
      </c>
      <c r="J32" s="4">
        <v>102416</v>
      </c>
      <c r="K32" s="4">
        <v>27794</v>
      </c>
      <c r="L32" s="4">
        <v>349880</v>
      </c>
      <c r="M32" s="4">
        <v>4071563</v>
      </c>
      <c r="N32" s="4">
        <f>F32+G32+H32+I32+J32+K32+L32</f>
        <v>4631054.9959999993</v>
      </c>
      <c r="O32" s="4">
        <f t="shared" si="8"/>
        <v>-687780.99599999934</v>
      </c>
    </row>
  </sheetData>
  <mergeCells count="2">
    <mergeCell ref="B1:O2"/>
    <mergeCell ref="A1:A3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>
      <selection activeCell="L3" sqref="L1:L1048576"/>
    </sheetView>
  </sheetViews>
  <sheetFormatPr defaultRowHeight="15" x14ac:dyDescent="0.25"/>
  <cols>
    <col min="1" max="1" width="18.5703125" customWidth="1"/>
    <col min="2" max="2" width="6.7109375" customWidth="1"/>
    <col min="3" max="3" width="8" customWidth="1"/>
    <col min="4" max="4" width="9" customWidth="1"/>
    <col min="5" max="5" width="9.85546875" customWidth="1"/>
    <col min="7" max="7" width="10.7109375" customWidth="1"/>
    <col min="8" max="8" width="4.5703125" customWidth="1"/>
    <col min="9" max="9" width="8.28515625" customWidth="1"/>
    <col min="10" max="10" width="6.7109375" customWidth="1"/>
    <col min="11" max="11" width="8" customWidth="1"/>
    <col min="12" max="12" width="6.7109375" customWidth="1"/>
    <col min="13" max="13" width="7.85546875" customWidth="1"/>
    <col min="14" max="14" width="8.28515625" customWidth="1"/>
    <col min="15" max="15" width="7.85546875" customWidth="1"/>
  </cols>
  <sheetData>
    <row r="1" spans="1:15" x14ac:dyDescent="0.25">
      <c r="A1" s="15" t="s">
        <v>0</v>
      </c>
      <c r="B1" s="6" t="s">
        <v>46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8"/>
    </row>
    <row r="2" spans="1:15" x14ac:dyDescent="0.25">
      <c r="A2" s="15"/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</row>
    <row r="3" spans="1:15" ht="60" x14ac:dyDescent="0.25">
      <c r="A3" s="16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47</v>
      </c>
      <c r="I3" s="5" t="s">
        <v>41</v>
      </c>
      <c r="J3" s="2" t="s">
        <v>8</v>
      </c>
      <c r="K3" s="5" t="s">
        <v>9</v>
      </c>
      <c r="L3" s="5" t="s">
        <v>10</v>
      </c>
      <c r="M3" s="5" t="s">
        <v>48</v>
      </c>
      <c r="N3" s="5" t="s">
        <v>11</v>
      </c>
      <c r="O3" s="5" t="s">
        <v>12</v>
      </c>
    </row>
    <row r="4" spans="1:15" x14ac:dyDescent="0.25">
      <c r="A4" s="3" t="s">
        <v>13</v>
      </c>
      <c r="B4" s="1">
        <v>5262.1</v>
      </c>
      <c r="C4" s="1">
        <v>4776.5</v>
      </c>
      <c r="D4" s="1">
        <v>197567</v>
      </c>
      <c r="E4" s="1">
        <v>177434</v>
      </c>
      <c r="F4" s="1">
        <f>D4*3.57/100</f>
        <v>7053.1418999999996</v>
      </c>
      <c r="G4" s="1">
        <f t="shared" ref="G4:G18" si="0">C4*19.087</f>
        <v>91169.055500000002</v>
      </c>
      <c r="H4" s="1"/>
      <c r="I4" s="1">
        <f>C4*1.464</f>
        <v>6992.7960000000003</v>
      </c>
      <c r="J4" s="1">
        <v>286</v>
      </c>
      <c r="K4" s="1">
        <f t="shared" ref="K4:K18" si="1">C4*0.133</f>
        <v>635.27449999999999</v>
      </c>
      <c r="L4" s="1">
        <v>3060</v>
      </c>
      <c r="M4" s="1">
        <v>254005</v>
      </c>
      <c r="N4" s="1">
        <f>F4+G4+I4+J4+K4+L4</f>
        <v>109196.26790000001</v>
      </c>
      <c r="O4" s="1">
        <f t="shared" ref="O4:O18" si="2">E4-N4</f>
        <v>68237.732099999994</v>
      </c>
    </row>
    <row r="5" spans="1:15" x14ac:dyDescent="0.25">
      <c r="A5" s="3" t="s">
        <v>14</v>
      </c>
      <c r="B5" s="1">
        <v>9157.7000000000007</v>
      </c>
      <c r="C5" s="1">
        <v>7725.5</v>
      </c>
      <c r="D5" s="1">
        <v>299364</v>
      </c>
      <c r="E5" s="1">
        <v>298337</v>
      </c>
      <c r="F5" s="1">
        <f t="shared" ref="F5:F30" si="3">D5*3.57/100</f>
        <v>10687.2948</v>
      </c>
      <c r="G5" s="1">
        <f t="shared" si="0"/>
        <v>147456.61850000001</v>
      </c>
      <c r="H5" s="1"/>
      <c r="I5" s="1">
        <f>C5*1.464+28380</f>
        <v>39690.131999999998</v>
      </c>
      <c r="J5" s="1">
        <v>3035</v>
      </c>
      <c r="K5" s="1">
        <f t="shared" si="1"/>
        <v>1027.4915000000001</v>
      </c>
      <c r="L5" s="1">
        <v>70138</v>
      </c>
      <c r="M5" s="1">
        <v>196713</v>
      </c>
      <c r="N5" s="1">
        <f>F5+G5+I5+J5+K5+L5</f>
        <v>272034.5368</v>
      </c>
      <c r="O5" s="1">
        <f t="shared" si="2"/>
        <v>26302.463199999998</v>
      </c>
    </row>
    <row r="6" spans="1:15" x14ac:dyDescent="0.25">
      <c r="A6" s="3" t="s">
        <v>15</v>
      </c>
      <c r="B6" s="1">
        <v>3513.1</v>
      </c>
      <c r="C6" s="1">
        <v>2437.3000000000002</v>
      </c>
      <c r="D6" s="1">
        <v>46259</v>
      </c>
      <c r="E6" s="1">
        <v>43540</v>
      </c>
      <c r="F6" s="1">
        <f t="shared" si="3"/>
        <v>1651.4463000000001</v>
      </c>
      <c r="G6" s="1">
        <f t="shared" si="0"/>
        <v>46520.7451</v>
      </c>
      <c r="H6" s="1"/>
      <c r="I6" s="1">
        <f t="shared" ref="I6:I11" si="4">C6*1.464</f>
        <v>3568.2072000000003</v>
      </c>
      <c r="J6" s="1">
        <v>2310</v>
      </c>
      <c r="K6" s="1">
        <f t="shared" si="1"/>
        <v>324.16090000000003</v>
      </c>
      <c r="L6" s="1"/>
      <c r="M6" s="1">
        <v>59566</v>
      </c>
      <c r="N6" s="1">
        <f>F6+G6+I6+J6+K6</f>
        <v>54374.559500000003</v>
      </c>
      <c r="O6" s="1">
        <f t="shared" si="2"/>
        <v>-10834.559500000003</v>
      </c>
    </row>
    <row r="7" spans="1:15" x14ac:dyDescent="0.25">
      <c r="A7" s="3" t="s">
        <v>16</v>
      </c>
      <c r="B7" s="1">
        <v>8685.7000000000007</v>
      </c>
      <c r="C7" s="1">
        <v>7685.1</v>
      </c>
      <c r="D7" s="1">
        <v>217182</v>
      </c>
      <c r="E7" s="1">
        <v>202753</v>
      </c>
      <c r="F7" s="1">
        <f t="shared" si="3"/>
        <v>7753.3973999999998</v>
      </c>
      <c r="G7" s="1">
        <f t="shared" si="0"/>
        <v>146685.5037</v>
      </c>
      <c r="H7" s="1"/>
      <c r="I7" s="1">
        <f t="shared" si="4"/>
        <v>11250.9864</v>
      </c>
      <c r="J7" s="1">
        <v>2996</v>
      </c>
      <c r="K7" s="1">
        <f t="shared" si="1"/>
        <v>1022.1183000000001</v>
      </c>
      <c r="L7" s="1">
        <v>520</v>
      </c>
      <c r="M7" s="1">
        <v>128321</v>
      </c>
      <c r="N7" s="1">
        <f>F7+G7+I7+J7+K7+L7</f>
        <v>170228.00579999998</v>
      </c>
      <c r="O7" s="1">
        <f t="shared" si="2"/>
        <v>32524.994200000016</v>
      </c>
    </row>
    <row r="8" spans="1:15" x14ac:dyDescent="0.25">
      <c r="A8" s="3" t="s">
        <v>17</v>
      </c>
      <c r="B8" s="1">
        <v>5345.1</v>
      </c>
      <c r="C8" s="1">
        <v>4438.7</v>
      </c>
      <c r="D8" s="1">
        <v>84825</v>
      </c>
      <c r="E8" s="1">
        <v>75264</v>
      </c>
      <c r="F8" s="1">
        <f t="shared" si="3"/>
        <v>3028.2525000000001</v>
      </c>
      <c r="G8" s="1">
        <f t="shared" si="0"/>
        <v>84721.466899999999</v>
      </c>
      <c r="H8" s="1"/>
      <c r="I8" s="1">
        <f t="shared" si="4"/>
        <v>6498.2567999999992</v>
      </c>
      <c r="J8" s="1">
        <v>3078</v>
      </c>
      <c r="K8" s="1">
        <f t="shared" si="1"/>
        <v>590.34709999999995</v>
      </c>
      <c r="L8" s="1">
        <v>3709</v>
      </c>
      <c r="M8" s="1">
        <v>70688</v>
      </c>
      <c r="N8" s="1">
        <f>F8+G8+I8+J8+K8+L8</f>
        <v>101625.3233</v>
      </c>
      <c r="O8" s="1">
        <f t="shared" si="2"/>
        <v>-26361.323300000004</v>
      </c>
    </row>
    <row r="9" spans="1:15" x14ac:dyDescent="0.25">
      <c r="A9" s="3" t="s">
        <v>18</v>
      </c>
      <c r="B9" s="1">
        <v>491.3</v>
      </c>
      <c r="C9" s="1">
        <v>384</v>
      </c>
      <c r="D9" s="1">
        <v>5268</v>
      </c>
      <c r="E9" s="1">
        <v>4332</v>
      </c>
      <c r="F9" s="1">
        <f t="shared" si="3"/>
        <v>188.06759999999997</v>
      </c>
      <c r="G9" s="1">
        <f t="shared" si="0"/>
        <v>7329.4079999999994</v>
      </c>
      <c r="H9" s="1"/>
      <c r="I9" s="1">
        <f t="shared" si="4"/>
        <v>562.17599999999993</v>
      </c>
      <c r="J9" s="1">
        <v>0</v>
      </c>
      <c r="K9" s="1">
        <f t="shared" si="1"/>
        <v>51.072000000000003</v>
      </c>
      <c r="L9" s="1"/>
      <c r="M9" s="1">
        <v>4624</v>
      </c>
      <c r="N9" s="1">
        <f>F9+G9+I9+K9</f>
        <v>8130.7235999999994</v>
      </c>
      <c r="O9" s="1">
        <f t="shared" si="2"/>
        <v>-3798.7235999999994</v>
      </c>
    </row>
    <row r="10" spans="1:15" x14ac:dyDescent="0.25">
      <c r="A10" s="3" t="s">
        <v>19</v>
      </c>
      <c r="B10" s="1">
        <v>475.9</v>
      </c>
      <c r="C10" s="1">
        <v>387.1</v>
      </c>
      <c r="D10" s="1">
        <v>5319</v>
      </c>
      <c r="E10" s="1">
        <v>4241</v>
      </c>
      <c r="F10" s="1">
        <f t="shared" si="3"/>
        <v>189.88829999999999</v>
      </c>
      <c r="G10" s="1">
        <f t="shared" si="0"/>
        <v>7388.5777000000007</v>
      </c>
      <c r="H10" s="1"/>
      <c r="I10" s="1">
        <f t="shared" si="4"/>
        <v>566.71440000000007</v>
      </c>
      <c r="J10" s="1">
        <v>0</v>
      </c>
      <c r="K10" s="1">
        <f t="shared" si="1"/>
        <v>51.484300000000005</v>
      </c>
      <c r="L10" s="1"/>
      <c r="M10" s="1">
        <v>4637</v>
      </c>
      <c r="N10" s="1">
        <f>F10+G10+I10+K10</f>
        <v>8196.6646999999994</v>
      </c>
      <c r="O10" s="1">
        <f t="shared" si="2"/>
        <v>-3955.6646999999994</v>
      </c>
    </row>
    <row r="11" spans="1:15" x14ac:dyDescent="0.25">
      <c r="A11" s="3" t="s">
        <v>20</v>
      </c>
      <c r="B11" s="1">
        <v>12046.3</v>
      </c>
      <c r="C11" s="1">
        <v>7499.4</v>
      </c>
      <c r="D11" s="1">
        <v>206295</v>
      </c>
      <c r="E11" s="1">
        <v>212622</v>
      </c>
      <c r="F11" s="1">
        <f t="shared" si="3"/>
        <v>7364.7314999999999</v>
      </c>
      <c r="G11" s="1">
        <f t="shared" si="0"/>
        <v>143141.0478</v>
      </c>
      <c r="H11" s="1"/>
      <c r="I11" s="1">
        <f t="shared" si="4"/>
        <v>10979.121599999999</v>
      </c>
      <c r="J11" s="1">
        <v>7879</v>
      </c>
      <c r="K11" s="1">
        <f t="shared" si="1"/>
        <v>997.42020000000002</v>
      </c>
      <c r="L11" s="1">
        <v>10337</v>
      </c>
      <c r="M11" s="1">
        <v>132833</v>
      </c>
      <c r="N11" s="1">
        <f>F11+G11+I11+J11+K11+L11</f>
        <v>180698.3211</v>
      </c>
      <c r="O11" s="1">
        <f t="shared" si="2"/>
        <v>31923.678899999999</v>
      </c>
    </row>
    <row r="12" spans="1:15" x14ac:dyDescent="0.25">
      <c r="A12" s="3" t="s">
        <v>21</v>
      </c>
      <c r="B12" s="1">
        <v>13017.4</v>
      </c>
      <c r="C12" s="1">
        <v>11516.3</v>
      </c>
      <c r="D12" s="1">
        <v>336649</v>
      </c>
      <c r="E12" s="1">
        <v>312131</v>
      </c>
      <c r="F12" s="1">
        <f t="shared" si="3"/>
        <v>12018.369299999998</v>
      </c>
      <c r="G12" s="1">
        <f t="shared" si="0"/>
        <v>219811.61809999999</v>
      </c>
      <c r="H12" s="1"/>
      <c r="I12" s="1">
        <f>C12*1.464+2180</f>
        <v>19039.8632</v>
      </c>
      <c r="J12" s="1">
        <v>8292</v>
      </c>
      <c r="K12" s="1">
        <f t="shared" si="1"/>
        <v>1531.6678999999999</v>
      </c>
      <c r="L12" s="1">
        <v>34599</v>
      </c>
      <c r="M12" s="1">
        <v>256967</v>
      </c>
      <c r="N12" s="1">
        <f>F12+G12+I12+J12+K12+L12</f>
        <v>295292.51850000001</v>
      </c>
      <c r="O12" s="1">
        <f t="shared" si="2"/>
        <v>16838.481499999994</v>
      </c>
    </row>
    <row r="13" spans="1:15" x14ac:dyDescent="0.25">
      <c r="A13" s="3" t="s">
        <v>22</v>
      </c>
      <c r="B13" s="1">
        <v>2462.8000000000002</v>
      </c>
      <c r="C13" s="1">
        <v>1854.5</v>
      </c>
      <c r="D13" s="1">
        <v>36173</v>
      </c>
      <c r="E13" s="1">
        <v>33885</v>
      </c>
      <c r="F13" s="1">
        <f t="shared" si="3"/>
        <v>1291.3761</v>
      </c>
      <c r="G13" s="1">
        <f t="shared" si="0"/>
        <v>35396.841500000002</v>
      </c>
      <c r="H13" s="1"/>
      <c r="I13" s="1">
        <f>C13*1.464</f>
        <v>2714.9879999999998</v>
      </c>
      <c r="J13" s="1">
        <v>4548</v>
      </c>
      <c r="K13" s="1">
        <f t="shared" si="1"/>
        <v>246.64850000000001</v>
      </c>
      <c r="L13" s="1"/>
      <c r="M13" s="1">
        <v>67448</v>
      </c>
      <c r="N13" s="1">
        <f t="shared" ref="N13:N18" si="5">F13+G13+I13+J13+K13</f>
        <v>44197.854100000004</v>
      </c>
      <c r="O13" s="1">
        <f t="shared" si="2"/>
        <v>-10312.854100000004</v>
      </c>
    </row>
    <row r="14" spans="1:15" x14ac:dyDescent="0.25">
      <c r="A14" s="3" t="s">
        <v>23</v>
      </c>
      <c r="B14" s="1">
        <v>6861.6</v>
      </c>
      <c r="C14" s="1">
        <v>4765.8999999999996</v>
      </c>
      <c r="D14" s="1">
        <v>98088</v>
      </c>
      <c r="E14" s="1">
        <v>84306</v>
      </c>
      <c r="F14" s="1">
        <f t="shared" si="3"/>
        <v>3501.7415999999998</v>
      </c>
      <c r="G14" s="1">
        <f t="shared" si="0"/>
        <v>90966.733299999993</v>
      </c>
      <c r="H14" s="1"/>
      <c r="I14" s="1">
        <f>C14*1.464++++++27600</f>
        <v>34577.277600000001</v>
      </c>
      <c r="J14" s="1">
        <v>3405</v>
      </c>
      <c r="K14" s="1">
        <f t="shared" si="1"/>
        <v>633.86469999999997</v>
      </c>
      <c r="L14" s="1"/>
      <c r="M14" s="1">
        <v>269086</v>
      </c>
      <c r="N14" s="1">
        <f t="shared" si="5"/>
        <v>133084.61720000001</v>
      </c>
      <c r="O14" s="1">
        <f t="shared" si="2"/>
        <v>-48778.617200000008</v>
      </c>
    </row>
    <row r="15" spans="1:15" x14ac:dyDescent="0.25">
      <c r="A15" s="3" t="s">
        <v>24</v>
      </c>
      <c r="B15" s="1">
        <v>4882.3</v>
      </c>
      <c r="C15" s="1">
        <v>4403.7</v>
      </c>
      <c r="D15" s="1">
        <v>168969</v>
      </c>
      <c r="E15" s="1">
        <v>347667</v>
      </c>
      <c r="F15" s="1">
        <f t="shared" si="3"/>
        <v>6032.1932999999999</v>
      </c>
      <c r="G15" s="1">
        <f t="shared" si="0"/>
        <v>84053.421900000001</v>
      </c>
      <c r="H15" s="1"/>
      <c r="I15" s="1">
        <f>C15*1.464</f>
        <v>6447.0167999999994</v>
      </c>
      <c r="J15" s="1">
        <v>3031</v>
      </c>
      <c r="K15" s="1">
        <f t="shared" si="1"/>
        <v>585.69209999999998</v>
      </c>
      <c r="L15" s="1"/>
      <c r="M15" s="1">
        <v>247088</v>
      </c>
      <c r="N15" s="1">
        <f t="shared" si="5"/>
        <v>100149.3241</v>
      </c>
      <c r="O15" s="1">
        <f t="shared" si="2"/>
        <v>247517.6759</v>
      </c>
    </row>
    <row r="16" spans="1:15" x14ac:dyDescent="0.25">
      <c r="A16" s="3" t="s">
        <v>25</v>
      </c>
      <c r="B16" s="1">
        <v>7758.1</v>
      </c>
      <c r="C16" s="1">
        <v>5921.6</v>
      </c>
      <c r="D16" s="1">
        <v>198903</v>
      </c>
      <c r="E16" s="1">
        <v>168728</v>
      </c>
      <c r="F16" s="1">
        <f t="shared" si="3"/>
        <v>7100.8370999999997</v>
      </c>
      <c r="G16" s="1">
        <f t="shared" si="0"/>
        <v>113025.57920000001</v>
      </c>
      <c r="H16" s="1"/>
      <c r="I16" s="1">
        <f>C16*1.464+3432</f>
        <v>12101.222400000001</v>
      </c>
      <c r="J16" s="1">
        <v>4115</v>
      </c>
      <c r="K16" s="1">
        <f t="shared" si="1"/>
        <v>787.57280000000014</v>
      </c>
      <c r="L16" s="1"/>
      <c r="M16" s="1">
        <v>245329</v>
      </c>
      <c r="N16" s="1">
        <f t="shared" si="5"/>
        <v>137130.2115</v>
      </c>
      <c r="O16" s="1">
        <f t="shared" si="2"/>
        <v>31597.788499999995</v>
      </c>
    </row>
    <row r="17" spans="1:15" x14ac:dyDescent="0.25">
      <c r="A17" s="3" t="s">
        <v>26</v>
      </c>
      <c r="B17" s="1">
        <v>7947.8</v>
      </c>
      <c r="C17" s="1">
        <v>6995.7</v>
      </c>
      <c r="D17" s="1">
        <v>131799</v>
      </c>
      <c r="E17" s="1">
        <v>121035</v>
      </c>
      <c r="F17" s="1">
        <f t="shared" si="3"/>
        <v>4705.2242999999999</v>
      </c>
      <c r="G17" s="1">
        <f t="shared" si="0"/>
        <v>133526.9259</v>
      </c>
      <c r="H17" s="1"/>
      <c r="I17" s="1">
        <f>C17*1.464+3432</f>
        <v>13673.7048</v>
      </c>
      <c r="J17" s="1">
        <v>2745</v>
      </c>
      <c r="K17" s="1">
        <f t="shared" si="1"/>
        <v>930.42809999999997</v>
      </c>
      <c r="L17" s="1"/>
      <c r="M17" s="1">
        <v>190253</v>
      </c>
      <c r="N17" s="1">
        <f t="shared" si="5"/>
        <v>155581.2831</v>
      </c>
      <c r="O17" s="1">
        <f t="shared" si="2"/>
        <v>-34546.283100000001</v>
      </c>
    </row>
    <row r="18" spans="1:15" x14ac:dyDescent="0.25">
      <c r="A18" s="3" t="s">
        <v>27</v>
      </c>
      <c r="B18" s="1">
        <v>4584.8999999999996</v>
      </c>
      <c r="C18" s="1">
        <v>3962.8</v>
      </c>
      <c r="D18" s="1">
        <v>96057</v>
      </c>
      <c r="E18" s="1">
        <v>81157</v>
      </c>
      <c r="F18" s="1">
        <f t="shared" si="3"/>
        <v>3429.2348999999999</v>
      </c>
      <c r="G18" s="1">
        <f t="shared" si="0"/>
        <v>75637.963600000003</v>
      </c>
      <c r="H18" s="1"/>
      <c r="I18" s="1">
        <f>C18*1.464</f>
        <v>5801.5392000000002</v>
      </c>
      <c r="J18" s="1">
        <v>4274</v>
      </c>
      <c r="K18" s="1">
        <f t="shared" si="1"/>
        <v>527.05240000000003</v>
      </c>
      <c r="L18" s="1"/>
      <c r="M18" s="1">
        <v>100830</v>
      </c>
      <c r="N18" s="1">
        <f t="shared" si="5"/>
        <v>89669.790099999998</v>
      </c>
      <c r="O18" s="1">
        <f t="shared" si="2"/>
        <v>-8512.7900999999983</v>
      </c>
    </row>
    <row r="19" spans="1:15" x14ac:dyDescent="0.25">
      <c r="A19" s="3" t="s">
        <v>28</v>
      </c>
      <c r="B19" s="1">
        <v>14017.4</v>
      </c>
      <c r="C19" s="1" t="s">
        <v>42</v>
      </c>
      <c r="D19" s="1">
        <v>0</v>
      </c>
      <c r="E19" s="1"/>
      <c r="F19" s="1">
        <f t="shared" si="3"/>
        <v>0</v>
      </c>
      <c r="G19" s="1"/>
      <c r="H19" s="1"/>
      <c r="I19" s="1">
        <v>0</v>
      </c>
      <c r="J19" s="1"/>
      <c r="K19" s="1" t="s">
        <v>42</v>
      </c>
      <c r="L19" s="1"/>
      <c r="M19" s="1">
        <v>95563</v>
      </c>
      <c r="N19" s="1">
        <v>0</v>
      </c>
      <c r="O19" s="1">
        <v>0</v>
      </c>
    </row>
    <row r="20" spans="1:15" x14ac:dyDescent="0.25">
      <c r="A20" s="3" t="s">
        <v>29</v>
      </c>
      <c r="B20" s="1">
        <v>3648.6</v>
      </c>
      <c r="C20" s="1">
        <v>3295.8</v>
      </c>
      <c r="D20" s="1">
        <v>64273</v>
      </c>
      <c r="E20" s="1">
        <v>56853</v>
      </c>
      <c r="F20" s="1">
        <f t="shared" si="3"/>
        <v>2294.5461</v>
      </c>
      <c r="G20" s="1">
        <f t="shared" ref="G20:G31" si="6">C20*19.087</f>
        <v>62906.934600000001</v>
      </c>
      <c r="H20" s="1"/>
      <c r="I20" s="1">
        <f>C20*1.464</f>
        <v>4825.0511999999999</v>
      </c>
      <c r="J20" s="1">
        <v>3557</v>
      </c>
      <c r="K20" s="1">
        <f t="shared" ref="K20:K31" si="7">C20*0.133</f>
        <v>438.34140000000002</v>
      </c>
      <c r="L20" s="1"/>
      <c r="M20" s="1">
        <v>92896</v>
      </c>
      <c r="N20" s="1">
        <f>F20+G20+I20+J20+K20</f>
        <v>74021.873300000007</v>
      </c>
      <c r="O20" s="1">
        <f t="shared" ref="O20:O32" si="8">E20-N20</f>
        <v>-17168.873300000007</v>
      </c>
    </row>
    <row r="21" spans="1:15" x14ac:dyDescent="0.25">
      <c r="A21" s="3" t="s">
        <v>30</v>
      </c>
      <c r="B21" s="1">
        <v>6898</v>
      </c>
      <c r="C21" s="1">
        <v>5717.4</v>
      </c>
      <c r="D21" s="1">
        <v>149466</v>
      </c>
      <c r="E21" s="1">
        <v>139822</v>
      </c>
      <c r="F21" s="1">
        <f t="shared" si="3"/>
        <v>5335.9362000000001</v>
      </c>
      <c r="G21" s="1">
        <f t="shared" si="6"/>
        <v>109128.01379999999</v>
      </c>
      <c r="H21" s="1"/>
      <c r="I21" s="1">
        <f>C21*1.464</f>
        <v>8370.2735999999986</v>
      </c>
      <c r="J21" s="1">
        <v>4067</v>
      </c>
      <c r="K21" s="1">
        <f t="shared" si="7"/>
        <v>760.41419999999994</v>
      </c>
      <c r="L21" s="1">
        <v>23066</v>
      </c>
      <c r="M21" s="1">
        <v>91340</v>
      </c>
      <c r="N21" s="1">
        <f>F21+G21+I21+J21+K21+L21</f>
        <v>150727.63779999997</v>
      </c>
      <c r="O21" s="1">
        <f t="shared" si="8"/>
        <v>-10905.637799999968</v>
      </c>
    </row>
    <row r="22" spans="1:15" x14ac:dyDescent="0.25">
      <c r="A22" s="3" t="s">
        <v>31</v>
      </c>
      <c r="B22" s="1">
        <v>16248.1</v>
      </c>
      <c r="C22" s="1">
        <v>11284.6</v>
      </c>
      <c r="D22" s="1">
        <v>215340</v>
      </c>
      <c r="E22" s="1">
        <v>203977</v>
      </c>
      <c r="F22" s="1">
        <f t="shared" si="3"/>
        <v>7687.637999999999</v>
      </c>
      <c r="G22" s="1">
        <f t="shared" si="6"/>
        <v>215389.16020000001</v>
      </c>
      <c r="H22" s="1"/>
      <c r="I22" s="1">
        <f>C22*1.464</f>
        <v>16520.654399999999</v>
      </c>
      <c r="J22" s="1">
        <v>11819</v>
      </c>
      <c r="K22" s="1">
        <f t="shared" si="7"/>
        <v>1500.8518000000001</v>
      </c>
      <c r="L22" s="1">
        <v>16614</v>
      </c>
      <c r="M22" s="1">
        <v>133091</v>
      </c>
      <c r="N22" s="1">
        <f>F22+G22+I22+J22+K22+L22</f>
        <v>269531.30440000002</v>
      </c>
      <c r="O22" s="1">
        <f t="shared" si="8"/>
        <v>-65554.304400000023</v>
      </c>
    </row>
    <row r="23" spans="1:15" x14ac:dyDescent="0.25">
      <c r="A23" s="3" t="s">
        <v>32</v>
      </c>
      <c r="B23" s="1">
        <v>8182.1</v>
      </c>
      <c r="C23" s="1">
        <v>6070.6</v>
      </c>
      <c r="D23" s="1">
        <v>171999</v>
      </c>
      <c r="E23" s="1">
        <v>174239</v>
      </c>
      <c r="F23" s="1">
        <f t="shared" si="3"/>
        <v>6140.3642999999993</v>
      </c>
      <c r="G23" s="1">
        <f t="shared" si="6"/>
        <v>115869.54220000001</v>
      </c>
      <c r="H23" s="1"/>
      <c r="I23" s="1">
        <f>C23*1.464+2180</f>
        <v>11067.358400000001</v>
      </c>
      <c r="J23" s="1">
        <v>3829</v>
      </c>
      <c r="K23" s="1">
        <f t="shared" si="7"/>
        <v>807.38980000000004</v>
      </c>
      <c r="L23" s="1">
        <v>4374</v>
      </c>
      <c r="M23" s="1">
        <v>271683</v>
      </c>
      <c r="N23" s="1">
        <f>F23+G23+I23+J23+K23+L23</f>
        <v>142087.65470000001</v>
      </c>
      <c r="O23" s="1">
        <f t="shared" si="8"/>
        <v>32151.345299999986</v>
      </c>
    </row>
    <row r="24" spans="1:15" x14ac:dyDescent="0.25">
      <c r="A24" s="3" t="s">
        <v>33</v>
      </c>
      <c r="B24" s="1">
        <v>3191</v>
      </c>
      <c r="C24" s="1">
        <v>2340.3000000000002</v>
      </c>
      <c r="D24" s="1">
        <v>47110</v>
      </c>
      <c r="E24" s="1">
        <v>44046</v>
      </c>
      <c r="F24" s="1">
        <f t="shared" si="3"/>
        <v>1681.8269999999998</v>
      </c>
      <c r="G24" s="1">
        <f t="shared" si="6"/>
        <v>44669.306100000002</v>
      </c>
      <c r="H24" s="1"/>
      <c r="I24" s="1">
        <f>C24*1.464</f>
        <v>3426.1992</v>
      </c>
      <c r="J24" s="1">
        <v>129</v>
      </c>
      <c r="K24" s="1">
        <f t="shared" si="7"/>
        <v>311.25990000000002</v>
      </c>
      <c r="L24" s="1">
        <v>3933</v>
      </c>
      <c r="M24" s="1">
        <v>38062</v>
      </c>
      <c r="N24" s="1">
        <f>F24+G24+I24+J24+K24+L24</f>
        <v>54150.592199999999</v>
      </c>
      <c r="O24" s="1">
        <f t="shared" si="8"/>
        <v>-10104.592199999999</v>
      </c>
    </row>
    <row r="25" spans="1:15" x14ac:dyDescent="0.25">
      <c r="A25" s="3" t="s">
        <v>34</v>
      </c>
      <c r="B25" s="1">
        <v>17585.5</v>
      </c>
      <c r="C25" s="1">
        <v>14747.4</v>
      </c>
      <c r="D25" s="1">
        <v>403293</v>
      </c>
      <c r="E25" s="1">
        <v>365754</v>
      </c>
      <c r="F25" s="1">
        <f t="shared" si="3"/>
        <v>14397.560100000001</v>
      </c>
      <c r="G25" s="1">
        <f t="shared" si="6"/>
        <v>281483.6238</v>
      </c>
      <c r="H25" s="1"/>
      <c r="I25" s="1">
        <f>C25*1.464</f>
        <v>21590.193599999999</v>
      </c>
      <c r="J25" s="1">
        <v>5877</v>
      </c>
      <c r="K25" s="1">
        <f t="shared" si="7"/>
        <v>1961.4041999999999</v>
      </c>
      <c r="L25" s="1">
        <v>20455</v>
      </c>
      <c r="M25" s="1">
        <v>444691</v>
      </c>
      <c r="N25" s="1">
        <f>F25+G25+I25+J25+K25+L25</f>
        <v>345764.78169999999</v>
      </c>
      <c r="O25" s="1">
        <f t="shared" si="8"/>
        <v>19989.218300000008</v>
      </c>
    </row>
    <row r="26" spans="1:15" x14ac:dyDescent="0.25">
      <c r="A26" s="3" t="s">
        <v>35</v>
      </c>
      <c r="B26" s="1">
        <v>6955.8</v>
      </c>
      <c r="C26" s="1">
        <v>5996</v>
      </c>
      <c r="D26" s="1">
        <v>101919</v>
      </c>
      <c r="E26" s="1">
        <v>97278</v>
      </c>
      <c r="F26" s="1">
        <f t="shared" si="3"/>
        <v>3638.5082999999995</v>
      </c>
      <c r="G26" s="1">
        <f t="shared" si="6"/>
        <v>114445.652</v>
      </c>
      <c r="H26" s="1"/>
      <c r="I26" s="1">
        <f>C26*1.464</f>
        <v>8778.1440000000002</v>
      </c>
      <c r="J26" s="1">
        <v>3680</v>
      </c>
      <c r="K26" s="1">
        <f t="shared" si="7"/>
        <v>797.46800000000007</v>
      </c>
      <c r="L26" s="1"/>
      <c r="M26" s="1">
        <v>99291</v>
      </c>
      <c r="N26" s="1">
        <f>F26+G26+I26+J26+K26</f>
        <v>131339.77230000001</v>
      </c>
      <c r="O26" s="1">
        <f t="shared" si="8"/>
        <v>-34061.772300000011</v>
      </c>
    </row>
    <row r="27" spans="1:15" x14ac:dyDescent="0.25">
      <c r="A27" s="3" t="s">
        <v>36</v>
      </c>
      <c r="B27" s="1">
        <v>20104</v>
      </c>
      <c r="C27" s="1">
        <v>12920.9</v>
      </c>
      <c r="D27" s="1">
        <v>303444</v>
      </c>
      <c r="E27" s="1">
        <v>283415</v>
      </c>
      <c r="F27" s="1">
        <f t="shared" si="3"/>
        <v>10832.950799999999</v>
      </c>
      <c r="G27" s="1">
        <f t="shared" si="6"/>
        <v>246621.21829999998</v>
      </c>
      <c r="H27" s="1"/>
      <c r="I27" s="1">
        <f>C27*1.464+147917</f>
        <v>166833.19760000001</v>
      </c>
      <c r="J27" s="1">
        <v>2054</v>
      </c>
      <c r="K27" s="1">
        <f t="shared" si="7"/>
        <v>1718.4797000000001</v>
      </c>
      <c r="L27" s="1"/>
      <c r="M27" s="1">
        <v>199976</v>
      </c>
      <c r="N27" s="1">
        <f>F27+G27+I27+J27+K27</f>
        <v>428059.84640000004</v>
      </c>
      <c r="O27" s="1">
        <f t="shared" si="8"/>
        <v>-144644.84640000004</v>
      </c>
    </row>
    <row r="28" spans="1:15" x14ac:dyDescent="0.25">
      <c r="A28" s="3" t="s">
        <v>37</v>
      </c>
      <c r="B28" s="1">
        <v>26232.3</v>
      </c>
      <c r="C28" s="1">
        <v>16111.5</v>
      </c>
      <c r="D28" s="1">
        <v>380394</v>
      </c>
      <c r="E28" s="1">
        <v>360963</v>
      </c>
      <c r="F28" s="1">
        <f t="shared" si="3"/>
        <v>13580.065799999998</v>
      </c>
      <c r="G28" s="1">
        <f t="shared" si="6"/>
        <v>307520.20049999998</v>
      </c>
      <c r="H28" s="1"/>
      <c r="I28" s="1">
        <f>C28*1.464+49650</f>
        <v>73237.236000000004</v>
      </c>
      <c r="J28" s="1">
        <v>7734</v>
      </c>
      <c r="K28" s="1">
        <f t="shared" si="7"/>
        <v>2142.8295000000003</v>
      </c>
      <c r="L28" s="1">
        <v>1008</v>
      </c>
      <c r="M28" s="1">
        <v>339161</v>
      </c>
      <c r="N28" s="1">
        <f>F28+G28+I28+J28+K28+L28</f>
        <v>405222.33179999993</v>
      </c>
      <c r="O28" s="1">
        <f t="shared" si="8"/>
        <v>-44259.331799999927</v>
      </c>
    </row>
    <row r="29" spans="1:15" x14ac:dyDescent="0.25">
      <c r="A29" s="3" t="s">
        <v>38</v>
      </c>
      <c r="B29" s="1">
        <v>5690.6</v>
      </c>
      <c r="C29" s="1">
        <v>3939.5</v>
      </c>
      <c r="D29" s="1">
        <v>129984</v>
      </c>
      <c r="E29" s="1">
        <v>107275</v>
      </c>
      <c r="F29" s="1">
        <f t="shared" si="3"/>
        <v>4640.4287999999997</v>
      </c>
      <c r="G29" s="1">
        <f t="shared" si="6"/>
        <v>75193.236499999999</v>
      </c>
      <c r="H29" s="1"/>
      <c r="I29" s="1">
        <f>C29*1.464</f>
        <v>5767.4279999999999</v>
      </c>
      <c r="J29" s="1">
        <v>4274</v>
      </c>
      <c r="K29" s="1">
        <f t="shared" si="7"/>
        <v>523.95350000000008</v>
      </c>
      <c r="L29" s="1">
        <v>4690</v>
      </c>
      <c r="M29" s="1">
        <v>197734</v>
      </c>
      <c r="N29" s="1">
        <f>F29+G29+I29+J29+K29+L29</f>
        <v>95089.046799999996</v>
      </c>
      <c r="O29" s="1">
        <f t="shared" si="8"/>
        <v>12185.953200000004</v>
      </c>
    </row>
    <row r="30" spans="1:15" x14ac:dyDescent="0.25">
      <c r="A30" s="3" t="s">
        <v>39</v>
      </c>
      <c r="B30" s="1">
        <v>5690.9</v>
      </c>
      <c r="C30" s="1">
        <v>3966.1</v>
      </c>
      <c r="D30" s="1">
        <v>130908</v>
      </c>
      <c r="E30" s="1">
        <v>122119</v>
      </c>
      <c r="F30" s="1">
        <f t="shared" si="3"/>
        <v>4673.4156000000003</v>
      </c>
      <c r="G30" s="1">
        <f t="shared" si="6"/>
        <v>75700.950700000001</v>
      </c>
      <c r="H30" s="1"/>
      <c r="I30" s="1">
        <f>C30*1.464+16836</f>
        <v>22642.3704</v>
      </c>
      <c r="J30" s="1">
        <v>4274</v>
      </c>
      <c r="K30" s="1">
        <f t="shared" si="7"/>
        <v>527.49130000000002</v>
      </c>
      <c r="L30" s="1">
        <v>41005</v>
      </c>
      <c r="M30" s="1">
        <v>78402</v>
      </c>
      <c r="N30" s="1">
        <f>F30+G30+I30+J30+K30+L30</f>
        <v>148823.228</v>
      </c>
      <c r="O30" s="1">
        <f t="shared" si="8"/>
        <v>-26704.228000000003</v>
      </c>
    </row>
    <row r="31" spans="1:15" x14ac:dyDescent="0.25">
      <c r="A31" s="3" t="s">
        <v>49</v>
      </c>
      <c r="B31" s="1">
        <v>3161.78</v>
      </c>
      <c r="C31" s="1">
        <v>2350.4</v>
      </c>
      <c r="D31" s="1">
        <v>99846</v>
      </c>
      <c r="E31" s="1">
        <v>94496</v>
      </c>
      <c r="F31" s="1">
        <f>D31*3.57/100</f>
        <v>3564.5021999999999</v>
      </c>
      <c r="G31" s="1">
        <f t="shared" si="6"/>
        <v>44862.084800000004</v>
      </c>
      <c r="H31" s="1"/>
      <c r="I31" s="1">
        <f>C31*1.464</f>
        <v>3440.9856</v>
      </c>
      <c r="J31" s="1">
        <v>1128</v>
      </c>
      <c r="K31" s="1">
        <f t="shared" si="7"/>
        <v>312.60320000000002</v>
      </c>
      <c r="L31" s="1"/>
      <c r="M31" s="1">
        <v>41738</v>
      </c>
      <c r="N31" s="1">
        <f>F31+G31+I31+J31+K31</f>
        <v>53308.175800000005</v>
      </c>
      <c r="O31" s="1">
        <f t="shared" si="8"/>
        <v>41187.824199999995</v>
      </c>
    </row>
    <row r="32" spans="1:15" x14ac:dyDescent="0.25">
      <c r="A32" s="4" t="s">
        <v>40</v>
      </c>
      <c r="B32" s="4">
        <v>231116.1</v>
      </c>
      <c r="C32" s="4">
        <v>163494.6</v>
      </c>
      <c r="D32" s="4">
        <v>4326693</v>
      </c>
      <c r="E32" s="4">
        <v>4217669</v>
      </c>
      <c r="F32" s="4">
        <f>D32*3.57/100</f>
        <v>154462.94010000001</v>
      </c>
      <c r="G32" s="4">
        <v>3120621</v>
      </c>
      <c r="H32" s="4"/>
      <c r="I32" s="4">
        <v>520963</v>
      </c>
      <c r="J32" s="4">
        <v>102416</v>
      </c>
      <c r="K32" s="4">
        <v>21745</v>
      </c>
      <c r="L32" s="4">
        <v>237508</v>
      </c>
      <c r="M32" s="4">
        <v>4352016</v>
      </c>
      <c r="N32" s="4">
        <f>F32+G32+I32+J32+K32+L32</f>
        <v>4157715.9401000002</v>
      </c>
      <c r="O32" s="4">
        <f t="shared" si="8"/>
        <v>59953.05989999976</v>
      </c>
    </row>
  </sheetData>
  <mergeCells count="2">
    <mergeCell ref="B1:O2"/>
    <mergeCell ref="A1:A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workbookViewId="0">
      <selection activeCell="Q19" sqref="Q19"/>
    </sheetView>
  </sheetViews>
  <sheetFormatPr defaultRowHeight="15" x14ac:dyDescent="0.25"/>
  <cols>
    <col min="1" max="1" width="18" customWidth="1"/>
    <col min="2" max="2" width="9.28515625" customWidth="1"/>
    <col min="7" max="7" width="9.5703125" customWidth="1"/>
    <col min="9" max="9" width="5.28515625" customWidth="1"/>
  </cols>
  <sheetData>
    <row r="1" spans="1:15" ht="33.75" customHeight="1" x14ac:dyDescent="0.25">
      <c r="A1" s="17" t="s">
        <v>50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72" x14ac:dyDescent="0.25">
      <c r="A3" s="3" t="s">
        <v>0</v>
      </c>
      <c r="B3" s="18" t="s">
        <v>1</v>
      </c>
      <c r="C3" s="18" t="s">
        <v>2</v>
      </c>
      <c r="D3" s="18" t="s">
        <v>51</v>
      </c>
      <c r="E3" s="18" t="s">
        <v>52</v>
      </c>
      <c r="F3" s="18" t="s">
        <v>5</v>
      </c>
      <c r="G3" s="18" t="s">
        <v>6</v>
      </c>
      <c r="H3" s="18" t="s">
        <v>53</v>
      </c>
      <c r="I3" s="18" t="s">
        <v>54</v>
      </c>
      <c r="J3" s="18" t="s">
        <v>55</v>
      </c>
      <c r="K3" s="18" t="s">
        <v>56</v>
      </c>
      <c r="L3" s="18" t="s">
        <v>10</v>
      </c>
      <c r="M3" s="18" t="s">
        <v>57</v>
      </c>
      <c r="N3" s="18" t="s">
        <v>11</v>
      </c>
      <c r="O3" s="18" t="s">
        <v>12</v>
      </c>
    </row>
    <row r="4" spans="1:15" x14ac:dyDescent="0.25">
      <c r="A4" s="3" t="s">
        <v>13</v>
      </c>
      <c r="B4" s="1">
        <v>5262.1</v>
      </c>
      <c r="C4" s="1">
        <v>4776.5</v>
      </c>
      <c r="D4" s="1">
        <v>197568</v>
      </c>
      <c r="E4" s="1">
        <v>175401</v>
      </c>
      <c r="F4" s="1">
        <v>7053.1776</v>
      </c>
      <c r="G4" s="1">
        <v>96676.36</v>
      </c>
      <c r="H4" s="1">
        <v>5445.21</v>
      </c>
      <c r="I4" s="1"/>
      <c r="J4" s="1">
        <v>286</v>
      </c>
      <c r="K4" s="1">
        <v>620.94500000000005</v>
      </c>
      <c r="L4" s="1">
        <v>8398</v>
      </c>
      <c r="M4" s="1">
        <v>276172</v>
      </c>
      <c r="N4" s="1">
        <v>118479.69259999999</v>
      </c>
      <c r="O4" s="1">
        <v>56921.307399999998</v>
      </c>
    </row>
    <row r="5" spans="1:15" x14ac:dyDescent="0.25">
      <c r="A5" s="3" t="s">
        <v>14</v>
      </c>
      <c r="B5" s="1">
        <v>9157.7000000000007</v>
      </c>
      <c r="C5" s="1">
        <v>7725.5</v>
      </c>
      <c r="D5" s="1">
        <v>300057</v>
      </c>
      <c r="E5" s="1">
        <v>274419</v>
      </c>
      <c r="F5" s="1">
        <v>10712.034900000001</v>
      </c>
      <c r="G5" s="1">
        <v>156364.12</v>
      </c>
      <c r="H5" s="1">
        <v>13772.07</v>
      </c>
      <c r="I5" s="1"/>
      <c r="J5" s="1">
        <v>3035</v>
      </c>
      <c r="K5" s="1">
        <v>1004.3150000000001</v>
      </c>
      <c r="L5" s="1">
        <v>63233</v>
      </c>
      <c r="M5" s="1">
        <v>222352</v>
      </c>
      <c r="N5" s="1">
        <v>248120.5399</v>
      </c>
      <c r="O5" s="1">
        <v>26298.4601</v>
      </c>
    </row>
    <row r="6" spans="1:15" x14ac:dyDescent="0.25">
      <c r="A6" s="3" t="s">
        <v>15</v>
      </c>
      <c r="B6" s="1">
        <v>3513.1</v>
      </c>
      <c r="C6" s="1">
        <v>2437.3000000000002</v>
      </c>
      <c r="D6" s="1">
        <v>46366</v>
      </c>
      <c r="E6" s="1">
        <v>46934</v>
      </c>
      <c r="F6" s="1">
        <v>1655.2662</v>
      </c>
      <c r="G6" s="1">
        <v>49330.951999999997</v>
      </c>
      <c r="H6" s="1">
        <v>2778.5219999999999</v>
      </c>
      <c r="I6" s="1"/>
      <c r="J6" s="1">
        <v>2310</v>
      </c>
      <c r="K6" s="1">
        <v>316.84899999999999</v>
      </c>
      <c r="L6" s="1">
        <v>3704</v>
      </c>
      <c r="M6" s="1">
        <v>58999</v>
      </c>
      <c r="N6" s="1">
        <v>60095.589200000002</v>
      </c>
      <c r="O6" s="1">
        <v>-13161.5892</v>
      </c>
    </row>
    <row r="7" spans="1:15" x14ac:dyDescent="0.25">
      <c r="A7" s="3" t="s">
        <v>16</v>
      </c>
      <c r="B7" s="1">
        <v>8685.7000000000007</v>
      </c>
      <c r="C7" s="1">
        <v>7685.1</v>
      </c>
      <c r="D7" s="1">
        <v>217182</v>
      </c>
      <c r="E7" s="1">
        <v>214848</v>
      </c>
      <c r="F7" s="1">
        <v>7753.3973999999998</v>
      </c>
      <c r="G7" s="1">
        <v>155546.424</v>
      </c>
      <c r="H7" s="1">
        <v>27361.013999999999</v>
      </c>
      <c r="I7" s="1"/>
      <c r="J7" s="1">
        <v>2996</v>
      </c>
      <c r="K7" s="1">
        <v>999.06299999999999</v>
      </c>
      <c r="L7" s="1">
        <v>13411</v>
      </c>
      <c r="M7" s="1">
        <v>130656</v>
      </c>
      <c r="N7" s="1">
        <v>208066.89840000001</v>
      </c>
      <c r="O7" s="1">
        <v>6781.1016</v>
      </c>
    </row>
    <row r="8" spans="1:15" x14ac:dyDescent="0.25">
      <c r="A8" s="3" t="s">
        <v>17</v>
      </c>
      <c r="B8" s="1">
        <v>5345.1</v>
      </c>
      <c r="C8" s="1">
        <v>4438.7</v>
      </c>
      <c r="D8" s="1">
        <v>84825</v>
      </c>
      <c r="E8" s="1">
        <v>82422</v>
      </c>
      <c r="F8" s="1">
        <v>3028.2525000000001</v>
      </c>
      <c r="G8" s="1">
        <v>89839.288</v>
      </c>
      <c r="H8" s="1">
        <v>5060.1180000000004</v>
      </c>
      <c r="I8" s="1"/>
      <c r="J8" s="1">
        <v>3078</v>
      </c>
      <c r="K8" s="1">
        <v>577.03099999999995</v>
      </c>
      <c r="L8" s="1"/>
      <c r="M8" s="1">
        <v>73089</v>
      </c>
      <c r="N8" s="1">
        <v>101582.68949999999</v>
      </c>
      <c r="O8" s="1">
        <v>-19160.6895</v>
      </c>
    </row>
    <row r="9" spans="1:15" x14ac:dyDescent="0.25">
      <c r="A9" s="3" t="s">
        <v>18</v>
      </c>
      <c r="B9" s="1">
        <v>491.3</v>
      </c>
      <c r="C9" s="1">
        <v>384</v>
      </c>
      <c r="D9" s="1">
        <v>5268</v>
      </c>
      <c r="E9" s="1">
        <v>3213</v>
      </c>
      <c r="F9" s="1">
        <v>188.0676</v>
      </c>
      <c r="G9" s="1">
        <v>9943.9120000000003</v>
      </c>
      <c r="H9" s="1">
        <v>437.76</v>
      </c>
      <c r="I9" s="1"/>
      <c r="J9" s="1">
        <v>0</v>
      </c>
      <c r="K9" s="1">
        <v>49.92</v>
      </c>
      <c r="L9" s="1"/>
      <c r="M9" s="1">
        <v>5678</v>
      </c>
      <c r="N9" s="1">
        <v>10619.659600000001</v>
      </c>
      <c r="O9" s="1">
        <v>-7406.6596</v>
      </c>
    </row>
    <row r="10" spans="1:15" x14ac:dyDescent="0.25">
      <c r="A10" s="3" t="s">
        <v>19</v>
      </c>
      <c r="B10" s="1">
        <v>475.9</v>
      </c>
      <c r="C10" s="1">
        <v>387.1</v>
      </c>
      <c r="D10" s="1">
        <v>5322</v>
      </c>
      <c r="E10" s="1">
        <v>3920</v>
      </c>
      <c r="F10" s="1">
        <v>189.99539999999999</v>
      </c>
      <c r="G10" s="1">
        <v>9632.2160000000003</v>
      </c>
      <c r="H10" s="1">
        <v>441.29399999999998</v>
      </c>
      <c r="I10" s="1"/>
      <c r="J10" s="1">
        <v>0</v>
      </c>
      <c r="K10" s="1">
        <v>50.323</v>
      </c>
      <c r="L10" s="1"/>
      <c r="M10" s="1">
        <v>6040</v>
      </c>
      <c r="N10" s="1">
        <v>10313.8284</v>
      </c>
      <c r="O10" s="1">
        <v>-6393.8284000000003</v>
      </c>
    </row>
    <row r="11" spans="1:15" x14ac:dyDescent="0.25">
      <c r="A11" s="3" t="s">
        <v>20</v>
      </c>
      <c r="B11" s="1">
        <v>12046.3</v>
      </c>
      <c r="C11" s="1">
        <v>7499.4</v>
      </c>
      <c r="D11" s="1">
        <v>206293</v>
      </c>
      <c r="E11" s="1">
        <v>223075</v>
      </c>
      <c r="F11" s="1">
        <v>7364.6601000000001</v>
      </c>
      <c r="G11" s="1">
        <v>151787.856</v>
      </c>
      <c r="H11" s="1">
        <v>9597.3160000000007</v>
      </c>
      <c r="I11" s="1"/>
      <c r="J11" s="1">
        <v>7879</v>
      </c>
      <c r="K11" s="1">
        <v>974.92200000000003</v>
      </c>
      <c r="L11" s="1">
        <v>32638</v>
      </c>
      <c r="M11" s="1">
        <v>116051</v>
      </c>
      <c r="N11" s="1">
        <v>210241.75409999999</v>
      </c>
      <c r="O11" s="1">
        <v>12833.2459</v>
      </c>
    </row>
    <row r="12" spans="1:15" x14ac:dyDescent="0.25">
      <c r="A12" s="3" t="s">
        <v>21</v>
      </c>
      <c r="B12" s="1">
        <v>13017.4</v>
      </c>
      <c r="C12" s="1">
        <v>11516.3</v>
      </c>
      <c r="D12" s="1">
        <v>336027</v>
      </c>
      <c r="E12" s="1">
        <v>332186</v>
      </c>
      <c r="F12" s="1">
        <v>11996.1639</v>
      </c>
      <c r="G12" s="1">
        <v>233089.91200000001</v>
      </c>
      <c r="H12" s="1">
        <v>31728.581999999999</v>
      </c>
      <c r="I12" s="1"/>
      <c r="J12" s="1">
        <v>8292</v>
      </c>
      <c r="K12" s="1">
        <v>1497.1189999999999</v>
      </c>
      <c r="L12" s="1">
        <v>920</v>
      </c>
      <c r="M12" s="1">
        <v>260807</v>
      </c>
      <c r="N12" s="1">
        <v>287523.7769</v>
      </c>
      <c r="O12" s="1">
        <v>44662.223100000003</v>
      </c>
    </row>
    <row r="13" spans="1:15" x14ac:dyDescent="0.25">
      <c r="A13" s="3" t="s">
        <v>22</v>
      </c>
      <c r="B13" s="1">
        <v>2462.8000000000002</v>
      </c>
      <c r="C13" s="1">
        <v>1854.5</v>
      </c>
      <c r="D13" s="1">
        <v>36502</v>
      </c>
      <c r="E13" s="1">
        <v>34912</v>
      </c>
      <c r="F13" s="1">
        <v>1303.1214</v>
      </c>
      <c r="G13" s="1">
        <v>37535.08</v>
      </c>
      <c r="H13" s="1">
        <v>7134.13</v>
      </c>
      <c r="I13" s="1"/>
      <c r="J13" s="1">
        <v>4548</v>
      </c>
      <c r="K13" s="1">
        <v>241.08500000000001</v>
      </c>
      <c r="L13" s="1">
        <v>27857</v>
      </c>
      <c r="M13" s="1">
        <v>69038</v>
      </c>
      <c r="N13" s="1">
        <v>78618.416400000002</v>
      </c>
      <c r="O13" s="1">
        <v>-43706.416400000002</v>
      </c>
    </row>
    <row r="14" spans="1:15" x14ac:dyDescent="0.25">
      <c r="A14" s="3" t="s">
        <v>23</v>
      </c>
      <c r="B14" s="1">
        <v>6861.6</v>
      </c>
      <c r="C14" s="1">
        <v>4765.8999999999996</v>
      </c>
      <c r="D14" s="1">
        <v>98088</v>
      </c>
      <c r="E14" s="1">
        <v>80876</v>
      </c>
      <c r="F14" s="1">
        <v>3501.7415999999998</v>
      </c>
      <c r="G14" s="1">
        <v>96461.816000000006</v>
      </c>
      <c r="H14" s="1">
        <v>33033.125999999997</v>
      </c>
      <c r="I14" s="1"/>
      <c r="J14" s="1">
        <v>3405</v>
      </c>
      <c r="K14" s="1">
        <v>619.56700000000001</v>
      </c>
      <c r="L14" s="1">
        <v>7381</v>
      </c>
      <c r="M14" s="1">
        <v>286299</v>
      </c>
      <c r="N14" s="1">
        <v>144402.2506</v>
      </c>
      <c r="O14" s="1">
        <v>-63526.250599999999</v>
      </c>
    </row>
    <row r="15" spans="1:15" x14ac:dyDescent="0.25">
      <c r="A15" s="3" t="s">
        <v>24</v>
      </c>
      <c r="B15" s="1">
        <v>4882.3</v>
      </c>
      <c r="C15" s="1">
        <v>4403.7</v>
      </c>
      <c r="D15" s="1">
        <v>168969</v>
      </c>
      <c r="E15" s="1">
        <v>160969</v>
      </c>
      <c r="F15" s="1">
        <v>6032.1932999999999</v>
      </c>
      <c r="G15" s="1">
        <v>89130.888000000006</v>
      </c>
      <c r="H15" s="1">
        <v>10040.218000000001</v>
      </c>
      <c r="I15" s="1"/>
      <c r="J15" s="1">
        <v>3031</v>
      </c>
      <c r="K15" s="1">
        <v>572.48099999999999</v>
      </c>
      <c r="L15" s="1">
        <v>46089</v>
      </c>
      <c r="M15" s="1">
        <v>255089</v>
      </c>
      <c r="N15" s="1">
        <v>154895.78030000001</v>
      </c>
      <c r="O15" s="1">
        <v>6073.2196999999996</v>
      </c>
    </row>
    <row r="16" spans="1:15" x14ac:dyDescent="0.25">
      <c r="A16" s="3" t="s">
        <v>25</v>
      </c>
      <c r="B16" s="1">
        <v>7758.1</v>
      </c>
      <c r="C16" s="1">
        <v>5921.6</v>
      </c>
      <c r="D16" s="1">
        <v>198903</v>
      </c>
      <c r="E16" s="1">
        <v>187531</v>
      </c>
      <c r="F16" s="1">
        <v>7100.8370999999997</v>
      </c>
      <c r="G16" s="1">
        <v>119853.18399999999</v>
      </c>
      <c r="H16" s="1">
        <v>6750.6239999999998</v>
      </c>
      <c r="I16" s="1"/>
      <c r="J16" s="1">
        <v>4115</v>
      </c>
      <c r="K16" s="1">
        <v>769.80799999999999</v>
      </c>
      <c r="L16" s="1">
        <v>57369</v>
      </c>
      <c r="M16" s="1">
        <v>256700</v>
      </c>
      <c r="N16" s="1">
        <v>195958.45310000001</v>
      </c>
      <c r="O16" s="1">
        <v>-8427.4531000000006</v>
      </c>
    </row>
    <row r="17" spans="1:15" x14ac:dyDescent="0.25">
      <c r="A17" s="3" t="s">
        <v>26</v>
      </c>
      <c r="B17" s="1">
        <v>7947.8</v>
      </c>
      <c r="C17" s="1">
        <v>6995.7</v>
      </c>
      <c r="D17" s="1">
        <v>131799</v>
      </c>
      <c r="E17" s="1">
        <v>127115</v>
      </c>
      <c r="F17" s="1">
        <v>4705.2242999999999</v>
      </c>
      <c r="G17" s="1">
        <v>141592.96799999999</v>
      </c>
      <c r="H17" s="1">
        <v>20495.098000000002</v>
      </c>
      <c r="I17" s="1"/>
      <c r="J17" s="1">
        <v>2745</v>
      </c>
      <c r="K17" s="1">
        <v>909.44100000000003</v>
      </c>
      <c r="L17" s="1">
        <v>34522</v>
      </c>
      <c r="M17" s="1">
        <v>194936</v>
      </c>
      <c r="N17" s="1">
        <v>204969.73130000001</v>
      </c>
      <c r="O17" s="1">
        <v>-77854.731299999999</v>
      </c>
    </row>
    <row r="18" spans="1:15" x14ac:dyDescent="0.25">
      <c r="A18" s="3" t="s">
        <v>27</v>
      </c>
      <c r="B18" s="1">
        <v>4584.8999999999996</v>
      </c>
      <c r="C18" s="1">
        <v>3962.8</v>
      </c>
      <c r="D18" s="1">
        <v>96057</v>
      </c>
      <c r="E18" s="1">
        <v>90158</v>
      </c>
      <c r="F18" s="1">
        <v>3429.2348999999999</v>
      </c>
      <c r="G18" s="1">
        <v>80207.072</v>
      </c>
      <c r="H18" s="1">
        <v>23117.592000000001</v>
      </c>
      <c r="I18" s="1"/>
      <c r="J18" s="1">
        <v>4274</v>
      </c>
      <c r="K18" s="1">
        <v>515.16399999999999</v>
      </c>
      <c r="L18" s="1">
        <v>28690</v>
      </c>
      <c r="M18" s="1">
        <v>106731</v>
      </c>
      <c r="N18" s="1">
        <v>140233.06289999999</v>
      </c>
      <c r="O18" s="1">
        <v>-50075.062899999997</v>
      </c>
    </row>
    <row r="19" spans="1:15" x14ac:dyDescent="0.25">
      <c r="A19" s="3" t="s">
        <v>29</v>
      </c>
      <c r="B19" s="1">
        <v>3648.6</v>
      </c>
      <c r="C19" s="1">
        <v>3295.8</v>
      </c>
      <c r="D19" s="1">
        <v>63468</v>
      </c>
      <c r="E19" s="1">
        <v>58650</v>
      </c>
      <c r="F19" s="1">
        <v>2265.8076000000001</v>
      </c>
      <c r="G19" s="1">
        <v>66706.991999999998</v>
      </c>
      <c r="H19" s="1">
        <v>22357.212</v>
      </c>
      <c r="I19" s="1"/>
      <c r="J19" s="1">
        <v>3557</v>
      </c>
      <c r="K19" s="1">
        <v>428.45400000000001</v>
      </c>
      <c r="L19" s="1"/>
      <c r="M19" s="1">
        <v>97715</v>
      </c>
      <c r="N19" s="1">
        <v>95315.465599999996</v>
      </c>
      <c r="O19" s="1">
        <v>-36665.465600000003</v>
      </c>
    </row>
    <row r="20" spans="1:15" x14ac:dyDescent="0.25">
      <c r="A20" s="3" t="s">
        <v>30</v>
      </c>
      <c r="B20" s="1">
        <v>6898</v>
      </c>
      <c r="C20" s="1">
        <v>5717.4</v>
      </c>
      <c r="D20" s="1">
        <v>149466</v>
      </c>
      <c r="E20" s="1">
        <v>134994</v>
      </c>
      <c r="F20" s="1">
        <v>5335.9362000000001</v>
      </c>
      <c r="G20" s="1">
        <v>115720.17600000001</v>
      </c>
      <c r="H20" s="1">
        <v>6517.8360000000002</v>
      </c>
      <c r="I20" s="1"/>
      <c r="J20" s="1">
        <v>4067</v>
      </c>
      <c r="K20" s="1">
        <v>743.26199999999994</v>
      </c>
      <c r="L20" s="1">
        <v>33528</v>
      </c>
      <c r="M20" s="1">
        <v>105811</v>
      </c>
      <c r="N20" s="1">
        <v>165912.2102</v>
      </c>
      <c r="O20" s="1">
        <v>-30918.210200000001</v>
      </c>
    </row>
    <row r="21" spans="1:15" x14ac:dyDescent="0.25">
      <c r="A21" s="3" t="s">
        <v>31</v>
      </c>
      <c r="B21" s="1">
        <v>16248.1</v>
      </c>
      <c r="C21" s="1">
        <v>11284.6</v>
      </c>
      <c r="D21" s="1">
        <v>215373</v>
      </c>
      <c r="E21" s="1">
        <v>221689</v>
      </c>
      <c r="F21" s="1">
        <v>7688.8161</v>
      </c>
      <c r="G21" s="1">
        <v>228400.304</v>
      </c>
      <c r="H21" s="1">
        <v>12864.444</v>
      </c>
      <c r="I21" s="1"/>
      <c r="J21" s="1">
        <v>11819</v>
      </c>
      <c r="K21" s="1">
        <v>1466.998</v>
      </c>
      <c r="L21" s="1">
        <v>38167</v>
      </c>
      <c r="M21" s="1">
        <v>126776</v>
      </c>
      <c r="N21" s="1">
        <v>300406.56209999998</v>
      </c>
      <c r="O21" s="1">
        <v>-78717.562099999996</v>
      </c>
    </row>
    <row r="22" spans="1:15" x14ac:dyDescent="0.25">
      <c r="A22" s="3" t="s">
        <v>32</v>
      </c>
      <c r="B22" s="1">
        <v>8182.1</v>
      </c>
      <c r="C22" s="1">
        <v>6070.6</v>
      </c>
      <c r="D22" s="1">
        <v>171414</v>
      </c>
      <c r="E22" s="1">
        <v>141989</v>
      </c>
      <c r="F22" s="1">
        <v>6119.4798000000001</v>
      </c>
      <c r="G22" s="1">
        <v>122868.944</v>
      </c>
      <c r="H22" s="1">
        <v>6920.4840000000004</v>
      </c>
      <c r="I22" s="1"/>
      <c r="J22" s="1">
        <v>3829</v>
      </c>
      <c r="K22" s="1">
        <v>789.178</v>
      </c>
      <c r="L22" s="1"/>
      <c r="M22" s="1">
        <v>296428</v>
      </c>
      <c r="N22" s="1">
        <v>140527.0858</v>
      </c>
      <c r="O22" s="1">
        <v>1461.9141999999999</v>
      </c>
    </row>
    <row r="23" spans="1:15" x14ac:dyDescent="0.25">
      <c r="A23" s="3" t="s">
        <v>33</v>
      </c>
      <c r="B23" s="1">
        <v>3191</v>
      </c>
      <c r="C23" s="1">
        <v>2340.3000000000002</v>
      </c>
      <c r="D23" s="1">
        <v>47109</v>
      </c>
      <c r="E23" s="1">
        <v>51595</v>
      </c>
      <c r="F23" s="1">
        <v>1681.7913000000001</v>
      </c>
      <c r="G23" s="1">
        <v>47367.671999999999</v>
      </c>
      <c r="H23" s="1">
        <v>2667.942</v>
      </c>
      <c r="I23" s="1"/>
      <c r="J23" s="1">
        <v>129</v>
      </c>
      <c r="K23" s="1">
        <v>304.23899999999998</v>
      </c>
      <c r="L23" s="1"/>
      <c r="M23" s="1">
        <v>33578</v>
      </c>
      <c r="N23" s="1">
        <v>52150.6443</v>
      </c>
      <c r="O23" s="1">
        <v>-555.64430000000004</v>
      </c>
    </row>
    <row r="24" spans="1:15" x14ac:dyDescent="0.25">
      <c r="A24" s="3" t="s">
        <v>34</v>
      </c>
      <c r="B24" s="1">
        <v>17585.5</v>
      </c>
      <c r="C24" s="1">
        <v>14747.4</v>
      </c>
      <c r="D24" s="1">
        <v>405057</v>
      </c>
      <c r="E24" s="1">
        <v>397534</v>
      </c>
      <c r="F24" s="1">
        <v>14460.534900000001</v>
      </c>
      <c r="G24" s="1">
        <v>298487.37599999999</v>
      </c>
      <c r="H24" s="1">
        <v>16812.036</v>
      </c>
      <c r="I24" s="1"/>
      <c r="J24" s="1">
        <v>5877</v>
      </c>
      <c r="K24" s="1">
        <v>1828.6776</v>
      </c>
      <c r="L24" s="1">
        <v>60027</v>
      </c>
      <c r="M24" s="1">
        <v>452213</v>
      </c>
      <c r="N24" s="1">
        <v>397492.62449999998</v>
      </c>
      <c r="O24" s="1">
        <v>41.375500000000002</v>
      </c>
    </row>
    <row r="25" spans="1:15" x14ac:dyDescent="0.25">
      <c r="A25" s="3" t="s">
        <v>35</v>
      </c>
      <c r="B25" s="1">
        <v>6955.8</v>
      </c>
      <c r="C25" s="1">
        <v>5996</v>
      </c>
      <c r="D25" s="1">
        <v>101919</v>
      </c>
      <c r="E25" s="1">
        <v>108919</v>
      </c>
      <c r="F25" s="1">
        <v>3638.5083</v>
      </c>
      <c r="G25" s="1">
        <v>121359.03999999999</v>
      </c>
      <c r="H25" s="1">
        <v>6835.44</v>
      </c>
      <c r="I25" s="1"/>
      <c r="J25" s="1">
        <v>3680</v>
      </c>
      <c r="K25" s="1">
        <v>779.48</v>
      </c>
      <c r="L25" s="1"/>
      <c r="M25" s="1">
        <v>92290</v>
      </c>
      <c r="N25" s="1">
        <v>136292.46830000001</v>
      </c>
      <c r="O25" s="1">
        <v>-27373.4683</v>
      </c>
    </row>
    <row r="26" spans="1:15" x14ac:dyDescent="0.25">
      <c r="A26" s="3" t="s">
        <v>58</v>
      </c>
      <c r="B26" s="1">
        <v>26232.3</v>
      </c>
      <c r="C26" s="1">
        <v>16111.5</v>
      </c>
      <c r="D26" s="1">
        <v>380394</v>
      </c>
      <c r="E26" s="1">
        <v>402038</v>
      </c>
      <c r="F26" s="1">
        <v>13580.0658</v>
      </c>
      <c r="G26" s="1">
        <v>326096.76</v>
      </c>
      <c r="H26" s="1">
        <v>105017.11</v>
      </c>
      <c r="I26" s="1"/>
      <c r="J26" s="1">
        <v>7734</v>
      </c>
      <c r="K26" s="1">
        <v>2094.4949999999999</v>
      </c>
      <c r="L26" s="1">
        <v>24818</v>
      </c>
      <c r="M26" s="1">
        <v>317517</v>
      </c>
      <c r="N26" s="1">
        <v>479340.43079999997</v>
      </c>
      <c r="O26" s="1">
        <v>-77302.430800000002</v>
      </c>
    </row>
    <row r="27" spans="1:15" x14ac:dyDescent="0.25">
      <c r="A27" s="3" t="s">
        <v>36</v>
      </c>
      <c r="B27" s="1">
        <v>20104</v>
      </c>
      <c r="C27" s="1">
        <v>12920.9</v>
      </c>
      <c r="D27" s="1">
        <v>303444</v>
      </c>
      <c r="E27" s="1">
        <v>309966</v>
      </c>
      <c r="F27" s="1">
        <v>10832.950800000001</v>
      </c>
      <c r="G27" s="1">
        <v>261519.016</v>
      </c>
      <c r="H27" s="1">
        <v>55229.826000000001</v>
      </c>
      <c r="I27" s="1"/>
      <c r="J27" s="1">
        <v>2054</v>
      </c>
      <c r="K27" s="1">
        <v>1679.7170000000001</v>
      </c>
      <c r="L27" s="1">
        <v>7028</v>
      </c>
      <c r="M27" s="1">
        <v>193455</v>
      </c>
      <c r="N27" s="1">
        <v>338343.5098</v>
      </c>
      <c r="O27" s="1">
        <v>-28377.5098</v>
      </c>
    </row>
    <row r="28" spans="1:15" x14ac:dyDescent="0.25">
      <c r="A28" s="3" t="s">
        <v>59</v>
      </c>
      <c r="B28" s="1">
        <v>5690.9</v>
      </c>
      <c r="C28" s="1">
        <v>3939.5</v>
      </c>
      <c r="D28" s="1">
        <v>129983</v>
      </c>
      <c r="E28" s="1">
        <v>129060</v>
      </c>
      <c r="F28" s="1">
        <v>4640.3931000000002</v>
      </c>
      <c r="G28" s="1">
        <v>79735.48</v>
      </c>
      <c r="H28" s="1">
        <v>4491.03</v>
      </c>
      <c r="I28" s="1"/>
      <c r="J28" s="1">
        <v>4274</v>
      </c>
      <c r="K28" s="1">
        <v>512.13499999999999</v>
      </c>
      <c r="L28" s="1">
        <v>4349</v>
      </c>
      <c r="M28" s="1">
        <v>197242</v>
      </c>
      <c r="N28" s="1">
        <v>98002.038100000005</v>
      </c>
      <c r="O28" s="1">
        <v>31057.961899999998</v>
      </c>
    </row>
    <row r="29" spans="1:15" x14ac:dyDescent="0.25">
      <c r="A29" s="3" t="s">
        <v>60</v>
      </c>
      <c r="B29" s="1">
        <v>5690.9</v>
      </c>
      <c r="C29" s="1">
        <v>3966.1</v>
      </c>
      <c r="D29" s="1">
        <v>130908</v>
      </c>
      <c r="E29" s="1">
        <v>144827</v>
      </c>
      <c r="F29" s="1">
        <v>4673.4156000000003</v>
      </c>
      <c r="G29" s="1">
        <v>80273.864000000001</v>
      </c>
      <c r="H29" s="1">
        <v>21701.353999999999</v>
      </c>
      <c r="I29" s="1"/>
      <c r="J29" s="1">
        <v>4274</v>
      </c>
      <c r="K29" s="1">
        <v>515.59299999999996</v>
      </c>
      <c r="L29" s="1">
        <v>8908</v>
      </c>
      <c r="M29" s="1">
        <v>64482</v>
      </c>
      <c r="N29" s="1">
        <v>120346.22659999999</v>
      </c>
      <c r="O29" s="1">
        <v>24480.773399999998</v>
      </c>
    </row>
    <row r="30" spans="1:15" x14ac:dyDescent="0.25">
      <c r="A30" s="3" t="s">
        <v>61</v>
      </c>
      <c r="B30" s="1">
        <v>3161.8</v>
      </c>
      <c r="C30" s="1">
        <v>2350.4</v>
      </c>
      <c r="D30" s="1">
        <v>99845</v>
      </c>
      <c r="E30" s="1">
        <v>105252</v>
      </c>
      <c r="F30" s="1">
        <v>3564.4665</v>
      </c>
      <c r="G30" s="1">
        <v>47572.095999999998</v>
      </c>
      <c r="H30" s="1">
        <v>2679.4560000000001</v>
      </c>
      <c r="I30" s="1"/>
      <c r="J30" s="1">
        <v>1128</v>
      </c>
      <c r="K30" s="1">
        <v>305.55200000000002</v>
      </c>
      <c r="L30" s="1">
        <v>3032</v>
      </c>
      <c r="M30" s="1">
        <v>36331</v>
      </c>
      <c r="N30" s="1">
        <v>58281.570500000002</v>
      </c>
      <c r="O30" s="1">
        <v>46970.429499999998</v>
      </c>
    </row>
    <row r="31" spans="1:15" x14ac:dyDescent="0.25">
      <c r="A31" s="4" t="s">
        <v>62</v>
      </c>
      <c r="B31" s="4">
        <v>230098.5</v>
      </c>
      <c r="C31" s="4">
        <v>163494.6</v>
      </c>
      <c r="D31" s="4">
        <v>4327606</v>
      </c>
      <c r="E31" s="4">
        <v>4244492</v>
      </c>
      <c r="F31" s="4">
        <v>154495</v>
      </c>
      <c r="G31" s="4">
        <v>3313099</v>
      </c>
      <c r="H31" s="4">
        <v>461287</v>
      </c>
      <c r="I31" s="4"/>
      <c r="J31" s="4">
        <v>102416</v>
      </c>
      <c r="K31" s="4">
        <v>21165</v>
      </c>
      <c r="L31" s="4">
        <v>504069</v>
      </c>
      <c r="M31" s="4">
        <v>4332475</v>
      </c>
      <c r="N31" s="4">
        <v>4556531</v>
      </c>
      <c r="O31" s="4">
        <v>-312039</v>
      </c>
    </row>
  </sheetData>
  <mergeCells count="1">
    <mergeCell ref="A1:O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I квартал</vt:lpstr>
      <vt:lpstr>II квартал</vt:lpstr>
      <vt:lpstr>III квартал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2020-11-05T10:21:24Z</dcterms:modified>
</cp:coreProperties>
</file>