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I квартал" sheetId="1" r:id="rId1"/>
    <sheet name="II квартал" sheetId="2" r:id="rId2"/>
    <sheet name="III квартал" sheetId="3" r:id="rId3"/>
    <sheet name="IV квартал" sheetId="4" r:id="rId4"/>
  </sheets>
  <calcPr calcId="144525"/>
</workbook>
</file>

<file path=xl/calcChain.xml><?xml version="1.0" encoding="utf-8"?>
<calcChain xmlns="http://schemas.openxmlformats.org/spreadsheetml/2006/main">
  <c r="H30" i="4" l="1"/>
  <c r="N30" i="4" s="1"/>
  <c r="O30" i="4" s="1"/>
  <c r="I29" i="4"/>
  <c r="H29" i="4"/>
  <c r="N29" i="4" s="1"/>
  <c r="O29" i="4" s="1"/>
  <c r="I28" i="4"/>
  <c r="H28" i="4"/>
  <c r="N28" i="4" s="1"/>
  <c r="O28" i="4" s="1"/>
  <c r="I27" i="4"/>
  <c r="H27" i="4"/>
  <c r="N27" i="4" s="1"/>
  <c r="O27" i="4" s="1"/>
  <c r="O26" i="4"/>
  <c r="I26" i="4"/>
  <c r="H26" i="4"/>
  <c r="N26" i="4" s="1"/>
  <c r="I25" i="4"/>
  <c r="H25" i="4"/>
  <c r="N25" i="4" s="1"/>
  <c r="O25" i="4" s="1"/>
  <c r="I24" i="4"/>
  <c r="H24" i="4"/>
  <c r="N24" i="4" s="1"/>
  <c r="O24" i="4" s="1"/>
  <c r="O23" i="4"/>
  <c r="I23" i="4"/>
  <c r="H23" i="4"/>
  <c r="N23" i="4" s="1"/>
  <c r="I22" i="4"/>
  <c r="H22" i="4"/>
  <c r="N22" i="4" s="1"/>
  <c r="O22" i="4" s="1"/>
  <c r="I21" i="4"/>
  <c r="H21" i="4"/>
  <c r="N21" i="4" s="1"/>
  <c r="O21" i="4" s="1"/>
  <c r="I20" i="4"/>
  <c r="H20" i="4"/>
  <c r="N20" i="4" s="1"/>
  <c r="O20" i="4" s="1"/>
  <c r="I19" i="4"/>
  <c r="H19" i="4"/>
  <c r="N19" i="4" s="1"/>
  <c r="O19" i="4" s="1"/>
  <c r="I18" i="4"/>
  <c r="H18" i="4"/>
  <c r="N18" i="4" s="1"/>
  <c r="O18" i="4" s="1"/>
  <c r="I17" i="4"/>
  <c r="H17" i="4"/>
  <c r="N17" i="4" s="1"/>
  <c r="O17" i="4" s="1"/>
  <c r="I16" i="4"/>
  <c r="H16" i="4"/>
  <c r="N16" i="4" s="1"/>
  <c r="O16" i="4" s="1"/>
  <c r="I15" i="4"/>
  <c r="H15" i="4"/>
  <c r="N15" i="4" s="1"/>
  <c r="O15" i="4" s="1"/>
  <c r="I14" i="4"/>
  <c r="H14" i="4"/>
  <c r="N14" i="4" s="1"/>
  <c r="O14" i="4" s="1"/>
  <c r="I13" i="4"/>
  <c r="H13" i="4"/>
  <c r="N13" i="4" s="1"/>
  <c r="O13" i="4" s="1"/>
  <c r="I12" i="4"/>
  <c r="H12" i="4"/>
  <c r="N12" i="4" s="1"/>
  <c r="O12" i="4" s="1"/>
  <c r="I11" i="4"/>
  <c r="H11" i="4"/>
  <c r="N11" i="4" s="1"/>
  <c r="O11" i="4" s="1"/>
  <c r="I10" i="4"/>
  <c r="H10" i="4"/>
  <c r="N10" i="4" s="1"/>
  <c r="O10" i="4" s="1"/>
  <c r="I9" i="4"/>
  <c r="H9" i="4"/>
  <c r="N9" i="4" s="1"/>
  <c r="O9" i="4" s="1"/>
  <c r="I8" i="4"/>
  <c r="H8" i="4"/>
  <c r="N8" i="4" s="1"/>
  <c r="O8" i="4" s="1"/>
  <c r="I7" i="4"/>
  <c r="H7" i="4"/>
  <c r="N7" i="4" s="1"/>
  <c r="O7" i="4" s="1"/>
  <c r="I6" i="4"/>
  <c r="H6" i="4"/>
  <c r="N6" i="4" s="1"/>
  <c r="O6" i="4" s="1"/>
  <c r="I5" i="4"/>
  <c r="H5" i="4"/>
  <c r="N5" i="4" s="1"/>
  <c r="O5" i="4" s="1"/>
  <c r="O4" i="4"/>
  <c r="I4" i="4"/>
  <c r="H4" i="4"/>
  <c r="N4" i="4" s="1"/>
  <c r="I3" i="4"/>
  <c r="H3" i="4"/>
  <c r="N3" i="4" s="1"/>
  <c r="O3" i="4" s="1"/>
  <c r="N31" i="3"/>
  <c r="O31" i="3" s="1"/>
  <c r="K30" i="3"/>
  <c r="H30" i="3"/>
  <c r="N30" i="3" s="1"/>
  <c r="O30" i="3" s="1"/>
  <c r="K29" i="3"/>
  <c r="H29" i="3"/>
  <c r="N29" i="3" s="1"/>
  <c r="O29" i="3" s="1"/>
  <c r="K28" i="3"/>
  <c r="H28" i="3"/>
  <c r="N28" i="3" s="1"/>
  <c r="O28" i="3" s="1"/>
  <c r="K27" i="3"/>
  <c r="H27" i="3"/>
  <c r="N27" i="3" s="1"/>
  <c r="O27" i="3" s="1"/>
  <c r="K26" i="3"/>
  <c r="H26" i="3"/>
  <c r="N26" i="3" s="1"/>
  <c r="O26" i="3" s="1"/>
  <c r="K25" i="3"/>
  <c r="H25" i="3"/>
  <c r="N25" i="3" s="1"/>
  <c r="O25" i="3" s="1"/>
  <c r="K24" i="3"/>
  <c r="H24" i="3"/>
  <c r="N24" i="3" s="1"/>
  <c r="O24" i="3" s="1"/>
  <c r="K23" i="3"/>
  <c r="N23" i="3" s="1"/>
  <c r="O23" i="3" s="1"/>
  <c r="N22" i="3"/>
  <c r="O22" i="3" s="1"/>
  <c r="K22" i="3"/>
  <c r="K21" i="3"/>
  <c r="N21" i="3" s="1"/>
  <c r="O21" i="3" s="1"/>
  <c r="K20" i="3"/>
  <c r="N20" i="3" s="1"/>
  <c r="O20" i="3" s="1"/>
  <c r="K19" i="3"/>
  <c r="N19" i="3" s="1"/>
  <c r="O19" i="3" s="1"/>
  <c r="N18" i="3"/>
  <c r="O18" i="3" s="1"/>
  <c r="K18" i="3"/>
  <c r="K17" i="3"/>
  <c r="N17" i="3" s="1"/>
  <c r="O17" i="3" s="1"/>
  <c r="K16" i="3"/>
  <c r="N16" i="3" s="1"/>
  <c r="O16" i="3" s="1"/>
  <c r="K15" i="3"/>
  <c r="N15" i="3" s="1"/>
  <c r="O15" i="3" s="1"/>
  <c r="K14" i="3"/>
  <c r="N14" i="3" s="1"/>
  <c r="K13" i="3"/>
  <c r="N13" i="3" s="1"/>
  <c r="O13" i="3" s="1"/>
  <c r="K12" i="3"/>
  <c r="N12" i="3" s="1"/>
  <c r="O12" i="3" s="1"/>
  <c r="N11" i="3"/>
  <c r="O11" i="3" s="1"/>
  <c r="K11" i="3"/>
  <c r="K10" i="3"/>
  <c r="N10" i="3" s="1"/>
  <c r="O10" i="3" s="1"/>
  <c r="K9" i="3"/>
  <c r="N9" i="3" s="1"/>
  <c r="O9" i="3" s="1"/>
  <c r="K8" i="3"/>
  <c r="N8" i="3" s="1"/>
  <c r="O8" i="3" s="1"/>
  <c r="N7" i="3"/>
  <c r="O7" i="3" s="1"/>
  <c r="K7" i="3"/>
  <c r="K6" i="3"/>
  <c r="N6" i="3" s="1"/>
  <c r="O6" i="3" s="1"/>
  <c r="H6" i="3"/>
  <c r="K5" i="3"/>
  <c r="H5" i="3"/>
  <c r="N5" i="3" s="1"/>
  <c r="K4" i="3"/>
  <c r="H4" i="3"/>
  <c r="F4" i="3" s="1"/>
  <c r="N4" i="3" s="1"/>
  <c r="O4" i="3" s="1"/>
  <c r="N31" i="1" l="1"/>
  <c r="O31" i="1" s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F30" i="1" l="1"/>
  <c r="N30" i="1" s="1"/>
  <c r="O30" i="1" s="1"/>
  <c r="F29" i="1"/>
  <c r="N29" i="1" s="1"/>
  <c r="O29" i="1" s="1"/>
  <c r="F28" i="1"/>
  <c r="N28" i="1" s="1"/>
  <c r="O28" i="1" s="1"/>
  <c r="F27" i="1"/>
  <c r="N27" i="1" s="1"/>
  <c r="O27" i="1" s="1"/>
  <c r="F26" i="1"/>
  <c r="N26" i="1" s="1"/>
  <c r="O26" i="1" s="1"/>
  <c r="F25" i="1"/>
  <c r="N25" i="1" s="1"/>
  <c r="O25" i="1" s="1"/>
  <c r="F24" i="1"/>
  <c r="N24" i="1" s="1"/>
  <c r="O24" i="1" s="1"/>
  <c r="F23" i="1"/>
  <c r="N23" i="1" s="1"/>
  <c r="O23" i="1" s="1"/>
  <c r="F22" i="1"/>
  <c r="N22" i="1" s="1"/>
  <c r="O22" i="1" s="1"/>
  <c r="F21" i="1"/>
  <c r="N21" i="1" s="1"/>
  <c r="O21" i="1" s="1"/>
  <c r="F20" i="1"/>
  <c r="N20" i="1" s="1"/>
  <c r="O20" i="1" s="1"/>
  <c r="F19" i="1"/>
  <c r="N19" i="1" s="1"/>
  <c r="O19" i="1" s="1"/>
  <c r="F18" i="1"/>
  <c r="N18" i="1" s="1"/>
  <c r="O18" i="1" s="1"/>
  <c r="F17" i="1"/>
  <c r="N17" i="1" s="1"/>
  <c r="O17" i="1" s="1"/>
  <c r="F16" i="1"/>
  <c r="N16" i="1" s="1"/>
  <c r="O16" i="1" s="1"/>
  <c r="F15" i="1"/>
  <c r="N15" i="1" s="1"/>
  <c r="O15" i="1" s="1"/>
  <c r="F14" i="1"/>
  <c r="N14" i="1" s="1"/>
  <c r="O14" i="1" s="1"/>
  <c r="F13" i="1"/>
  <c r="N13" i="1" s="1"/>
  <c r="O13" i="1" s="1"/>
  <c r="F12" i="1"/>
  <c r="N12" i="1" s="1"/>
  <c r="O12" i="1" s="1"/>
  <c r="F11" i="1"/>
  <c r="N11" i="1" s="1"/>
  <c r="O11" i="1" s="1"/>
  <c r="F10" i="1"/>
  <c r="N10" i="1" s="1"/>
  <c r="O10" i="1" s="1"/>
  <c r="F9" i="1"/>
  <c r="N9" i="1" s="1"/>
  <c r="O9" i="1" s="1"/>
  <c r="F8" i="1"/>
  <c r="N8" i="1" s="1"/>
  <c r="O8" i="1" s="1"/>
  <c r="F7" i="1"/>
  <c r="N7" i="1" s="1"/>
  <c r="O7" i="1" s="1"/>
  <c r="F6" i="1"/>
  <c r="N6" i="1" s="1"/>
  <c r="O6" i="1" s="1"/>
  <c r="F5" i="1"/>
  <c r="N5" i="1" s="1"/>
  <c r="O5" i="1" s="1"/>
  <c r="F4" i="1"/>
  <c r="N4" i="1" s="1"/>
  <c r="O4" i="1" s="1"/>
</calcChain>
</file>

<file path=xl/sharedStrings.xml><?xml version="1.0" encoding="utf-8"?>
<sst xmlns="http://schemas.openxmlformats.org/spreadsheetml/2006/main" count="176" uniqueCount="71">
  <si>
    <t>Адрес</t>
  </si>
  <si>
    <t>Общ.Площадь</t>
  </si>
  <si>
    <t>жилая площадь</t>
  </si>
  <si>
    <t>Предъявлено к (начислению) оплате жильцам</t>
  </si>
  <si>
    <t>Получено за предъявленные услуги с дома, тыс.</t>
  </si>
  <si>
    <t>Расходы ЕРКЦ</t>
  </si>
  <si>
    <t>з/п + налоги</t>
  </si>
  <si>
    <t>Обслуживание счетчиков</t>
  </si>
  <si>
    <t>услуги банка</t>
  </si>
  <si>
    <t>Текущий ремонт</t>
  </si>
  <si>
    <t>Расход</t>
  </si>
  <si>
    <t>Остаток</t>
  </si>
  <si>
    <t>Кожевенная 8</t>
  </si>
  <si>
    <t>Кожевенная 10</t>
  </si>
  <si>
    <t>Комсомольская 145</t>
  </si>
  <si>
    <t>Комсомольская 149</t>
  </si>
  <si>
    <t>Комсомольская 151</t>
  </si>
  <si>
    <t>Овражная 30</t>
  </si>
  <si>
    <t>Овражная 30 А</t>
  </si>
  <si>
    <t>Степная 124</t>
  </si>
  <si>
    <t>Степная 126</t>
  </si>
  <si>
    <t>Степная 128</t>
  </si>
  <si>
    <t>Степная 173 А</t>
  </si>
  <si>
    <t>Степная 175</t>
  </si>
  <si>
    <t>Степная 177</t>
  </si>
  <si>
    <t>Тельмана 134</t>
  </si>
  <si>
    <t>Тельмана 136</t>
  </si>
  <si>
    <t>Ф.Энгельса пр-т 12</t>
  </si>
  <si>
    <t>Ф.Энгельса пр-т 10</t>
  </si>
  <si>
    <t>Ф.Энгельса пр-т 2</t>
  </si>
  <si>
    <t>Ф.Энгельса пр-т 20</t>
  </si>
  <si>
    <t>Ф.Энгельса пр-т 24</t>
  </si>
  <si>
    <t>Ф.Энгельса пр-т 4</t>
  </si>
  <si>
    <t>Одесская 75</t>
  </si>
  <si>
    <t>Колотилова 155</t>
  </si>
  <si>
    <t>Маяковского 47</t>
  </si>
  <si>
    <t>Полтавская 48</t>
  </si>
  <si>
    <t>Полтавская 50</t>
  </si>
  <si>
    <t>М.Расковой,18</t>
  </si>
  <si>
    <t>ВСЕГО</t>
  </si>
  <si>
    <t xml:space="preserve">Прочие расходы.  </t>
  </si>
  <si>
    <t>Отчет о финансово-хозяйственной деятельности ООО "Мегатех" за 1 квартал  2021 год.</t>
  </si>
  <si>
    <t>долг за жителями на 01.04.21г.</t>
  </si>
  <si>
    <t xml:space="preserve"> Трансгазсервис </t>
  </si>
  <si>
    <t>Отчет о финансово-хозяйственной деятельности ООО "Мегатех" за 2 квартал  2021 год.</t>
  </si>
  <si>
    <t>долг за жителями на 01.07.21г.</t>
  </si>
  <si>
    <t>Отчет о финансово-хозяйственной деятельности ООО "Мегатех" за 3 КВАРТАЛ    2021 год.</t>
  </si>
  <si>
    <t>Предъявленно к (начислению) оплате жильцам</t>
  </si>
  <si>
    <t>Полученно за предъявленные услуги с дома, тыс.</t>
  </si>
  <si>
    <t>прочие расходы.</t>
  </si>
  <si>
    <t>Трансгазсервис</t>
  </si>
  <si>
    <t>Обслуживание счетчиков ЦО,ГВС</t>
  </si>
  <si>
    <t>Услуги банка</t>
  </si>
  <si>
    <t>долг за жителями на 01.10.20г.</t>
  </si>
  <si>
    <t>Маяковского,47</t>
  </si>
  <si>
    <t>Полтавская,48</t>
  </si>
  <si>
    <t>Полтавская,50</t>
  </si>
  <si>
    <t>М. Расковой,18</t>
  </si>
  <si>
    <t>ИТОГО</t>
  </si>
  <si>
    <t>Отчет о финансово-хозяйственной деятельности ООО "Мегатех" за 4 КВАРТАЛ    2021 год.</t>
  </si>
  <si>
    <t>долг за жителями на 01.01.22г.</t>
  </si>
  <si>
    <t>Овражная,30</t>
  </si>
  <si>
    <t>Овражная 30А</t>
  </si>
  <si>
    <t>Степная,124</t>
  </si>
  <si>
    <t>Степная,126</t>
  </si>
  <si>
    <t>Степная,128</t>
  </si>
  <si>
    <t>Степная 173А</t>
  </si>
  <si>
    <t>Тельмана, 134</t>
  </si>
  <si>
    <t>Тельмана,136</t>
  </si>
  <si>
    <t>Одесская,75</t>
  </si>
  <si>
    <t>Колотилова,155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</si>
</sst>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1" fillId="0" borderId="1" xfId="1" applyBorder="1"/>
    <xf numFmtId="164" fontId="0" fillId="0" borderId="1" xfId="0" applyNumberFormat="1" applyBorder="1"/>
    <xf numFmtId="1" fontId="5" fillId="0" borderId="1" xfId="2" applyNumberFormat="1" applyFont="1" applyBorder="1"/>
    <xf numFmtId="0" fontId="4" fillId="0" borderId="1" xfId="1" applyFont="1" applyBorder="1"/>
    <xf numFmtId="0" fontId="4" fillId="0" borderId="1" xfId="1" applyFont="1" applyFill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164" fontId="0" fillId="0" borderId="1" xfId="0" applyNumberFormat="1" applyFill="1" applyBorder="1"/>
    <xf numFmtId="0" fontId="1" fillId="4" borderId="1" xfId="1" applyFill="1" applyBorder="1"/>
    <xf numFmtId="0" fontId="6" fillId="0" borderId="1" xfId="0" applyFont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F7" sqref="F7"/>
    </sheetView>
  </sheetViews>
  <sheetFormatPr defaultRowHeight="15" x14ac:dyDescent="0.25"/>
  <cols>
    <col min="1" max="1" width="19.5703125" customWidth="1"/>
    <col min="2" max="2" width="6.7109375" customWidth="1"/>
    <col min="3" max="3" width="8" customWidth="1"/>
    <col min="4" max="4" width="9" customWidth="1"/>
    <col min="5" max="5" width="8.140625" customWidth="1"/>
    <col min="7" max="7" width="10.7109375" customWidth="1"/>
    <col min="8" max="8" width="5.28515625" customWidth="1"/>
    <col min="9" max="9" width="8.28515625" customWidth="1"/>
    <col min="10" max="10" width="6.7109375" customWidth="1"/>
    <col min="11" max="11" width="8" customWidth="1"/>
    <col min="12" max="12" width="6.7109375" customWidth="1"/>
    <col min="13" max="13" width="7.85546875" customWidth="1"/>
    <col min="14" max="14" width="8.28515625" customWidth="1"/>
    <col min="15" max="15" width="7.85546875" customWidth="1"/>
  </cols>
  <sheetData>
    <row r="1" spans="1:15" x14ac:dyDescent="0.2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84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43</v>
      </c>
      <c r="I3" s="8" t="s">
        <v>40</v>
      </c>
      <c r="J3" s="8" t="s">
        <v>7</v>
      </c>
      <c r="K3" s="8" t="s">
        <v>8</v>
      </c>
      <c r="L3" s="8" t="s">
        <v>9</v>
      </c>
      <c r="M3" s="8" t="s">
        <v>42</v>
      </c>
      <c r="N3" s="8" t="s">
        <v>10</v>
      </c>
      <c r="O3" s="8" t="s">
        <v>11</v>
      </c>
    </row>
    <row r="4" spans="1:15" x14ac:dyDescent="0.25">
      <c r="A4" s="1" t="s">
        <v>12</v>
      </c>
      <c r="B4" s="1">
        <v>5262.1</v>
      </c>
      <c r="C4" s="1">
        <v>4776.5</v>
      </c>
      <c r="D4" s="1">
        <v>197567</v>
      </c>
      <c r="E4" s="1">
        <v>179022</v>
      </c>
      <c r="F4" s="1">
        <f t="shared" ref="F4:F30" si="0">D4*3.56/100</f>
        <v>7033.3852000000006</v>
      </c>
      <c r="G4" s="1">
        <f t="shared" ref="G4:G30" si="1">C4*21.33</f>
        <v>101882.745</v>
      </c>
      <c r="H4" s="1"/>
      <c r="I4" s="1">
        <f t="shared" ref="I4:I13" si="2">C4*1.5</f>
        <v>7164.75</v>
      </c>
      <c r="J4" s="1">
        <v>286</v>
      </c>
      <c r="K4" s="1">
        <f t="shared" ref="K4:K30" si="3">C4*0.16</f>
        <v>764.24</v>
      </c>
      <c r="L4" s="1">
        <v>5133</v>
      </c>
      <c r="M4" s="1">
        <v>262234</v>
      </c>
      <c r="N4" s="1">
        <f>F4+G4+I4+J4+K4+L4</f>
        <v>122264.1202</v>
      </c>
      <c r="O4" s="1">
        <f t="shared" ref="O4:O31" si="4">E4-N4</f>
        <v>56757.879799999995</v>
      </c>
    </row>
    <row r="5" spans="1:15" x14ac:dyDescent="0.25">
      <c r="A5" s="1" t="s">
        <v>13</v>
      </c>
      <c r="B5" s="1">
        <v>9157.7000000000007</v>
      </c>
      <c r="C5" s="1">
        <v>7725.5</v>
      </c>
      <c r="D5" s="1">
        <v>301461</v>
      </c>
      <c r="E5" s="1">
        <v>273912</v>
      </c>
      <c r="F5" s="1">
        <f t="shared" si="0"/>
        <v>10732.0116</v>
      </c>
      <c r="G5" s="1">
        <f t="shared" si="1"/>
        <v>164784.91499999998</v>
      </c>
      <c r="H5" s="1"/>
      <c r="I5" s="1">
        <f t="shared" si="2"/>
        <v>11588.25</v>
      </c>
      <c r="J5" s="1">
        <v>3035</v>
      </c>
      <c r="K5" s="1">
        <f t="shared" si="3"/>
        <v>1236.08</v>
      </c>
      <c r="L5" s="1">
        <v>4308</v>
      </c>
      <c r="M5" s="1">
        <v>253232</v>
      </c>
      <c r="N5" s="1">
        <f>F5+G5+I5+J5+K5+L5</f>
        <v>195684.25659999996</v>
      </c>
      <c r="O5" s="1">
        <f t="shared" si="4"/>
        <v>78227.743400000036</v>
      </c>
    </row>
    <row r="6" spans="1:15" s="4" customFormat="1" x14ac:dyDescent="0.25">
      <c r="A6" s="3" t="s">
        <v>14</v>
      </c>
      <c r="B6" s="3">
        <v>3513.1</v>
      </c>
      <c r="C6" s="3">
        <v>2437.3000000000002</v>
      </c>
      <c r="D6" s="3">
        <v>46401</v>
      </c>
      <c r="E6" s="3">
        <v>36197</v>
      </c>
      <c r="F6" s="3">
        <f t="shared" si="0"/>
        <v>1651.8756000000001</v>
      </c>
      <c r="G6" s="3">
        <f t="shared" si="1"/>
        <v>51987.608999999997</v>
      </c>
      <c r="H6" s="3"/>
      <c r="I6" s="3">
        <f t="shared" si="2"/>
        <v>3655.9500000000003</v>
      </c>
      <c r="J6" s="3">
        <v>2310</v>
      </c>
      <c r="K6" s="3">
        <f t="shared" si="3"/>
        <v>389.96800000000002</v>
      </c>
      <c r="L6" s="3">
        <v>19976</v>
      </c>
      <c r="M6" s="3">
        <v>51512</v>
      </c>
      <c r="N6" s="3">
        <f>F6+G6+I6+J6+K6+L6</f>
        <v>79971.402600000001</v>
      </c>
      <c r="O6" s="3">
        <f t="shared" si="4"/>
        <v>-43774.402600000001</v>
      </c>
    </row>
    <row r="7" spans="1:15" s="4" customFormat="1" x14ac:dyDescent="0.25">
      <c r="A7" s="3" t="s">
        <v>15</v>
      </c>
      <c r="B7" s="3">
        <v>8685.7000000000007</v>
      </c>
      <c r="C7" s="3">
        <v>7685.1</v>
      </c>
      <c r="D7" s="3">
        <v>217178</v>
      </c>
      <c r="E7" s="3">
        <v>210755</v>
      </c>
      <c r="F7" s="3">
        <f t="shared" si="0"/>
        <v>7731.5368000000008</v>
      </c>
      <c r="G7" s="3">
        <f t="shared" si="1"/>
        <v>163923.18299999999</v>
      </c>
      <c r="H7" s="3"/>
      <c r="I7" s="3">
        <f t="shared" si="2"/>
        <v>11527.650000000001</v>
      </c>
      <c r="J7" s="3">
        <v>2996</v>
      </c>
      <c r="K7" s="3">
        <f t="shared" si="3"/>
        <v>1229.616</v>
      </c>
      <c r="L7" s="3">
        <v>12812</v>
      </c>
      <c r="M7" s="3">
        <v>147174</v>
      </c>
      <c r="N7" s="3">
        <f>F7+G7+I7+J7+K7+L7</f>
        <v>200219.98579999999</v>
      </c>
      <c r="O7" s="3">
        <f t="shared" si="4"/>
        <v>10535.014200000005</v>
      </c>
    </row>
    <row r="8" spans="1:15" x14ac:dyDescent="0.25">
      <c r="A8" s="1" t="s">
        <v>16</v>
      </c>
      <c r="B8" s="1">
        <v>5345.1</v>
      </c>
      <c r="C8" s="1">
        <v>4438.7</v>
      </c>
      <c r="D8" s="1">
        <v>84816</v>
      </c>
      <c r="E8" s="1">
        <v>77933</v>
      </c>
      <c r="F8" s="1">
        <f t="shared" si="0"/>
        <v>3019.4496000000004</v>
      </c>
      <c r="G8" s="1">
        <f t="shared" si="1"/>
        <v>94677.47099999999</v>
      </c>
      <c r="H8" s="1"/>
      <c r="I8" s="1">
        <f t="shared" si="2"/>
        <v>6658.0499999999993</v>
      </c>
      <c r="J8" s="1">
        <v>3078</v>
      </c>
      <c r="K8" s="1">
        <f t="shared" si="3"/>
        <v>710.19200000000001</v>
      </c>
      <c r="L8" s="1"/>
      <c r="M8" s="1">
        <v>84127</v>
      </c>
      <c r="N8" s="1">
        <f>F8+G8+I8+J8+K8</f>
        <v>108143.1626</v>
      </c>
      <c r="O8" s="2">
        <f t="shared" si="4"/>
        <v>-30210.162599999996</v>
      </c>
    </row>
    <row r="9" spans="1:15" x14ac:dyDescent="0.25">
      <c r="A9" s="1" t="s">
        <v>17</v>
      </c>
      <c r="B9" s="1">
        <v>491.3</v>
      </c>
      <c r="C9" s="1">
        <v>384</v>
      </c>
      <c r="D9" s="1">
        <v>5268</v>
      </c>
      <c r="E9" s="1">
        <v>4181</v>
      </c>
      <c r="F9" s="1">
        <f t="shared" si="0"/>
        <v>187.54080000000002</v>
      </c>
      <c r="G9" s="1">
        <f t="shared" si="1"/>
        <v>8190.7199999999993</v>
      </c>
      <c r="H9" s="1"/>
      <c r="I9" s="1">
        <f t="shared" si="2"/>
        <v>576</v>
      </c>
      <c r="J9" s="1">
        <v>0</v>
      </c>
      <c r="K9" s="1">
        <f t="shared" si="3"/>
        <v>61.44</v>
      </c>
      <c r="L9" s="1">
        <v>269</v>
      </c>
      <c r="M9" s="1">
        <v>7491</v>
      </c>
      <c r="N9" s="1">
        <f>F9+G9+I9+K9+L9</f>
        <v>9284.7008000000005</v>
      </c>
      <c r="O9" s="2">
        <f t="shared" si="4"/>
        <v>-5103.7008000000005</v>
      </c>
    </row>
    <row r="10" spans="1:15" x14ac:dyDescent="0.25">
      <c r="A10" s="1" t="s">
        <v>18</v>
      </c>
      <c r="B10" s="1">
        <v>475.9</v>
      </c>
      <c r="C10" s="1">
        <v>387.1</v>
      </c>
      <c r="D10" s="1">
        <v>5322</v>
      </c>
      <c r="E10" s="1">
        <v>5577</v>
      </c>
      <c r="F10" s="1">
        <f t="shared" si="0"/>
        <v>189.4632</v>
      </c>
      <c r="G10" s="1">
        <f t="shared" si="1"/>
        <v>8256.8429999999989</v>
      </c>
      <c r="H10" s="1"/>
      <c r="I10" s="1">
        <f t="shared" si="2"/>
        <v>580.65000000000009</v>
      </c>
      <c r="J10" s="1">
        <v>0</v>
      </c>
      <c r="K10" s="1">
        <f t="shared" si="3"/>
        <v>61.936000000000007</v>
      </c>
      <c r="L10" s="1"/>
      <c r="M10" s="1">
        <v>10504</v>
      </c>
      <c r="N10" s="1">
        <f>F10+G10+I10+K10</f>
        <v>9088.8921999999984</v>
      </c>
      <c r="O10" s="2">
        <f t="shared" si="4"/>
        <v>-3511.8921999999984</v>
      </c>
    </row>
    <row r="11" spans="1:15" x14ac:dyDescent="0.25">
      <c r="A11" s="1" t="s">
        <v>19</v>
      </c>
      <c r="B11" s="1">
        <v>12046.3</v>
      </c>
      <c r="C11" s="1">
        <v>7499.4</v>
      </c>
      <c r="D11" s="1">
        <v>206202</v>
      </c>
      <c r="E11" s="1">
        <v>203083</v>
      </c>
      <c r="F11" s="1">
        <f t="shared" si="0"/>
        <v>7340.7911999999997</v>
      </c>
      <c r="G11" s="1">
        <f t="shared" si="1"/>
        <v>159962.20199999999</v>
      </c>
      <c r="H11" s="1"/>
      <c r="I11" s="1">
        <f t="shared" si="2"/>
        <v>11249.099999999999</v>
      </c>
      <c r="J11" s="1">
        <v>7879</v>
      </c>
      <c r="K11" s="1">
        <f t="shared" si="3"/>
        <v>1199.904</v>
      </c>
      <c r="L11" s="1">
        <v>366</v>
      </c>
      <c r="M11" s="1">
        <v>123429</v>
      </c>
      <c r="N11" s="1">
        <f t="shared" ref="N11:N24" si="5">F11+G11+I11+J11+K11+L11</f>
        <v>187996.99720000001</v>
      </c>
      <c r="O11" s="2">
        <f t="shared" si="4"/>
        <v>15086.002799999987</v>
      </c>
    </row>
    <row r="12" spans="1:15" x14ac:dyDescent="0.25">
      <c r="A12" s="1" t="s">
        <v>20</v>
      </c>
      <c r="B12" s="1">
        <v>13017.4</v>
      </c>
      <c r="C12" s="1">
        <v>11516.3</v>
      </c>
      <c r="D12" s="1">
        <v>337893</v>
      </c>
      <c r="E12" s="1">
        <v>321965</v>
      </c>
      <c r="F12" s="1">
        <f t="shared" si="0"/>
        <v>12028.990800000001</v>
      </c>
      <c r="G12" s="1">
        <f t="shared" si="1"/>
        <v>245642.67899999997</v>
      </c>
      <c r="H12" s="1"/>
      <c r="I12" s="1">
        <f t="shared" si="2"/>
        <v>17274.449999999997</v>
      </c>
      <c r="J12" s="1">
        <v>8292</v>
      </c>
      <c r="K12" s="1">
        <f t="shared" si="3"/>
        <v>1842.6079999999999</v>
      </c>
      <c r="L12" s="1">
        <v>4046</v>
      </c>
      <c r="M12" s="1">
        <v>272652</v>
      </c>
      <c r="N12" s="1">
        <f t="shared" si="5"/>
        <v>289126.72779999999</v>
      </c>
      <c r="O12" s="2">
        <f t="shared" si="4"/>
        <v>32838.272200000007</v>
      </c>
    </row>
    <row r="13" spans="1:15" x14ac:dyDescent="0.25">
      <c r="A13" s="1" t="s">
        <v>21</v>
      </c>
      <c r="B13" s="1">
        <v>2462.8000000000002</v>
      </c>
      <c r="C13" s="1">
        <v>1854.5</v>
      </c>
      <c r="D13" s="1">
        <v>36832</v>
      </c>
      <c r="E13" s="1">
        <v>38833</v>
      </c>
      <c r="F13" s="1">
        <f t="shared" si="0"/>
        <v>1311.2192000000002</v>
      </c>
      <c r="G13" s="1">
        <f t="shared" si="1"/>
        <v>39556.484999999993</v>
      </c>
      <c r="H13" s="1"/>
      <c r="I13" s="1">
        <f t="shared" si="2"/>
        <v>2781.75</v>
      </c>
      <c r="J13" s="1">
        <v>4548</v>
      </c>
      <c r="K13" s="1">
        <f t="shared" si="3"/>
        <v>296.72000000000003</v>
      </c>
      <c r="L13" s="1">
        <v>941</v>
      </c>
      <c r="M13" s="1">
        <v>57441</v>
      </c>
      <c r="N13" s="1">
        <f t="shared" si="5"/>
        <v>49435.174199999994</v>
      </c>
      <c r="O13" s="2">
        <f t="shared" si="4"/>
        <v>-10602.174199999994</v>
      </c>
    </row>
    <row r="14" spans="1:15" x14ac:dyDescent="0.25">
      <c r="A14" s="1" t="s">
        <v>22</v>
      </c>
      <c r="B14" s="1">
        <v>6861.6</v>
      </c>
      <c r="C14" s="1">
        <v>4765.8999999999996</v>
      </c>
      <c r="D14" s="1">
        <v>98088</v>
      </c>
      <c r="E14" s="1">
        <v>72716</v>
      </c>
      <c r="F14" s="1">
        <f t="shared" si="0"/>
        <v>3491.9328000000005</v>
      </c>
      <c r="G14" s="1">
        <f t="shared" si="1"/>
        <v>101656.64699999998</v>
      </c>
      <c r="H14" s="1"/>
      <c r="I14" s="1">
        <f>C14*1.5+27600</f>
        <v>34748.85</v>
      </c>
      <c r="J14" s="1">
        <v>3405</v>
      </c>
      <c r="K14" s="1">
        <f t="shared" si="3"/>
        <v>762.54399999999998</v>
      </c>
      <c r="L14" s="1">
        <v>1466</v>
      </c>
      <c r="M14" s="1">
        <v>298262</v>
      </c>
      <c r="N14" s="1">
        <f t="shared" si="5"/>
        <v>145530.97379999998</v>
      </c>
      <c r="O14" s="2">
        <f t="shared" si="4"/>
        <v>-72814.973799999978</v>
      </c>
    </row>
    <row r="15" spans="1:15" x14ac:dyDescent="0.25">
      <c r="A15" s="1" t="s">
        <v>23</v>
      </c>
      <c r="B15" s="1">
        <v>4882.3</v>
      </c>
      <c r="C15" s="1">
        <v>4403.7</v>
      </c>
      <c r="D15" s="1">
        <v>168969</v>
      </c>
      <c r="E15" s="1">
        <v>149362</v>
      </c>
      <c r="F15" s="1">
        <f t="shared" si="0"/>
        <v>6015.2964000000002</v>
      </c>
      <c r="G15" s="1">
        <f t="shared" si="1"/>
        <v>93930.920999999988</v>
      </c>
      <c r="H15" s="1"/>
      <c r="I15" s="1">
        <f>C15*1.5+3600</f>
        <v>10205.549999999999</v>
      </c>
      <c r="J15" s="1">
        <v>3031</v>
      </c>
      <c r="K15" s="1">
        <f t="shared" si="3"/>
        <v>704.59199999999998</v>
      </c>
      <c r="L15" s="1">
        <v>269</v>
      </c>
      <c r="M15" s="1">
        <v>283273</v>
      </c>
      <c r="N15" s="1">
        <f t="shared" si="5"/>
        <v>114156.3594</v>
      </c>
      <c r="O15" s="2">
        <f t="shared" si="4"/>
        <v>35205.640599999999</v>
      </c>
    </row>
    <row r="16" spans="1:15" x14ac:dyDescent="0.25">
      <c r="A16" s="1" t="s">
        <v>24</v>
      </c>
      <c r="B16" s="1">
        <v>7758.1</v>
      </c>
      <c r="C16" s="1">
        <v>5921.6</v>
      </c>
      <c r="D16" s="1">
        <v>198903</v>
      </c>
      <c r="E16" s="1">
        <v>173960</v>
      </c>
      <c r="F16" s="1">
        <f t="shared" si="0"/>
        <v>7080.9468000000006</v>
      </c>
      <c r="G16" s="1">
        <f t="shared" si="1"/>
        <v>126307.728</v>
      </c>
      <c r="H16" s="1"/>
      <c r="I16" s="1">
        <f t="shared" ref="I16:I23" si="6">C16*1.5</f>
        <v>8882.4000000000015</v>
      </c>
      <c r="J16" s="1">
        <v>4115</v>
      </c>
      <c r="K16" s="1">
        <f t="shared" si="3"/>
        <v>947.45600000000013</v>
      </c>
      <c r="L16" s="1">
        <v>2991</v>
      </c>
      <c r="M16" s="1">
        <v>283813</v>
      </c>
      <c r="N16" s="1">
        <f t="shared" si="5"/>
        <v>150324.53080000001</v>
      </c>
      <c r="O16" s="2">
        <f t="shared" si="4"/>
        <v>23635.469199999992</v>
      </c>
    </row>
    <row r="17" spans="1:15" x14ac:dyDescent="0.25">
      <c r="A17" s="1" t="s">
        <v>25</v>
      </c>
      <c r="B17" s="1">
        <v>7947.8</v>
      </c>
      <c r="C17" s="1">
        <v>6995.7</v>
      </c>
      <c r="D17" s="1">
        <v>131812</v>
      </c>
      <c r="E17" s="1">
        <v>125781</v>
      </c>
      <c r="F17" s="1">
        <f t="shared" si="0"/>
        <v>4692.5072</v>
      </c>
      <c r="G17" s="1">
        <f t="shared" si="1"/>
        <v>149218.28099999999</v>
      </c>
      <c r="H17" s="1"/>
      <c r="I17" s="1">
        <f t="shared" si="6"/>
        <v>10493.55</v>
      </c>
      <c r="J17" s="1">
        <v>2745</v>
      </c>
      <c r="K17" s="1">
        <f t="shared" si="3"/>
        <v>1119.3119999999999</v>
      </c>
      <c r="L17" s="3">
        <v>5394</v>
      </c>
      <c r="M17" s="1">
        <v>198251</v>
      </c>
      <c r="N17" s="1">
        <f t="shared" si="5"/>
        <v>173662.65019999997</v>
      </c>
      <c r="O17" s="2">
        <f t="shared" si="4"/>
        <v>-47881.650199999975</v>
      </c>
    </row>
    <row r="18" spans="1:15" x14ac:dyDescent="0.25">
      <c r="A18" s="1" t="s">
        <v>26</v>
      </c>
      <c r="B18" s="1">
        <v>4584.8999999999996</v>
      </c>
      <c r="C18" s="1">
        <v>3962.8</v>
      </c>
      <c r="D18" s="1">
        <v>96067</v>
      </c>
      <c r="E18" s="1">
        <v>90899</v>
      </c>
      <c r="F18" s="1">
        <f t="shared" si="0"/>
        <v>3419.9852000000001</v>
      </c>
      <c r="G18" s="1">
        <f t="shared" si="1"/>
        <v>84526.52399999999</v>
      </c>
      <c r="H18" s="1"/>
      <c r="I18" s="1">
        <f t="shared" si="6"/>
        <v>5944.2000000000007</v>
      </c>
      <c r="J18" s="1">
        <v>4274</v>
      </c>
      <c r="K18" s="1">
        <f t="shared" si="3"/>
        <v>634.048</v>
      </c>
      <c r="L18" s="1">
        <v>522</v>
      </c>
      <c r="M18" s="1">
        <v>109452</v>
      </c>
      <c r="N18" s="1">
        <f t="shared" si="5"/>
        <v>99320.757199999978</v>
      </c>
      <c r="O18" s="2">
        <f t="shared" si="4"/>
        <v>-8421.7571999999782</v>
      </c>
    </row>
    <row r="19" spans="1:15" x14ac:dyDescent="0.25">
      <c r="A19" s="1" t="s">
        <v>27</v>
      </c>
      <c r="B19" s="1">
        <v>3648.6</v>
      </c>
      <c r="C19" s="1">
        <v>3295.8</v>
      </c>
      <c r="D19" s="1">
        <v>64641</v>
      </c>
      <c r="E19" s="1">
        <v>63878</v>
      </c>
      <c r="F19" s="1">
        <f t="shared" si="0"/>
        <v>2301.2195999999999</v>
      </c>
      <c r="G19" s="1">
        <f t="shared" si="1"/>
        <v>70299.414000000004</v>
      </c>
      <c r="H19" s="1"/>
      <c r="I19" s="1">
        <f t="shared" si="6"/>
        <v>4943.7000000000007</v>
      </c>
      <c r="J19" s="1">
        <v>3557</v>
      </c>
      <c r="K19" s="1">
        <f t="shared" si="3"/>
        <v>527.32800000000009</v>
      </c>
      <c r="L19" s="1">
        <v>797</v>
      </c>
      <c r="M19" s="1">
        <v>100859</v>
      </c>
      <c r="N19" s="1">
        <f t="shared" si="5"/>
        <v>82425.661599999992</v>
      </c>
      <c r="O19" s="2">
        <f t="shared" si="4"/>
        <v>-18547.661599999992</v>
      </c>
    </row>
    <row r="20" spans="1:15" x14ac:dyDescent="0.25">
      <c r="A20" s="1" t="s">
        <v>28</v>
      </c>
      <c r="B20" s="1">
        <v>6898</v>
      </c>
      <c r="C20" s="1">
        <v>5717.4</v>
      </c>
      <c r="D20" s="1">
        <v>149388</v>
      </c>
      <c r="E20" s="1">
        <v>131017</v>
      </c>
      <c r="F20" s="1">
        <f t="shared" si="0"/>
        <v>5318.2128000000002</v>
      </c>
      <c r="G20" s="1">
        <f t="shared" si="1"/>
        <v>121952.14199999998</v>
      </c>
      <c r="H20" s="1"/>
      <c r="I20" s="1">
        <f t="shared" si="6"/>
        <v>8576.0999999999985</v>
      </c>
      <c r="J20" s="1">
        <v>4067</v>
      </c>
      <c r="K20" s="1">
        <f t="shared" si="3"/>
        <v>914.78399999999999</v>
      </c>
      <c r="L20" s="1">
        <v>751</v>
      </c>
      <c r="M20" s="1">
        <v>121614</v>
      </c>
      <c r="N20" s="1">
        <f t="shared" si="5"/>
        <v>141579.23879999999</v>
      </c>
      <c r="O20" s="2">
        <f t="shared" si="4"/>
        <v>-10562.238799999992</v>
      </c>
    </row>
    <row r="21" spans="1:15" x14ac:dyDescent="0.25">
      <c r="A21" s="1" t="s">
        <v>29</v>
      </c>
      <c r="B21" s="1">
        <v>16248.1</v>
      </c>
      <c r="C21" s="1">
        <v>11284.6</v>
      </c>
      <c r="D21" s="1">
        <v>215516</v>
      </c>
      <c r="E21" s="1">
        <v>209922</v>
      </c>
      <c r="F21" s="1">
        <f t="shared" si="0"/>
        <v>7672.3696</v>
      </c>
      <c r="G21" s="1">
        <f t="shared" si="1"/>
        <v>240700.51799999998</v>
      </c>
      <c r="H21" s="1"/>
      <c r="I21" s="1">
        <f t="shared" si="6"/>
        <v>16926.900000000001</v>
      </c>
      <c r="J21" s="1">
        <v>11819</v>
      </c>
      <c r="K21" s="1">
        <f t="shared" si="3"/>
        <v>1805.5360000000001</v>
      </c>
      <c r="L21" s="1">
        <v>106276</v>
      </c>
      <c r="M21" s="1">
        <v>135410</v>
      </c>
      <c r="N21" s="1">
        <f t="shared" si="5"/>
        <v>385200.3236</v>
      </c>
      <c r="O21" s="2">
        <f t="shared" si="4"/>
        <v>-175278.3236</v>
      </c>
    </row>
    <row r="22" spans="1:15" x14ac:dyDescent="0.25">
      <c r="A22" s="1" t="s">
        <v>30</v>
      </c>
      <c r="B22" s="1">
        <v>8182.1</v>
      </c>
      <c r="C22" s="1">
        <v>6070.6</v>
      </c>
      <c r="D22" s="1">
        <v>172019</v>
      </c>
      <c r="E22" s="1">
        <v>153393</v>
      </c>
      <c r="F22" s="1">
        <f t="shared" si="0"/>
        <v>6123.8764000000001</v>
      </c>
      <c r="G22" s="1">
        <f t="shared" si="1"/>
        <v>129485.898</v>
      </c>
      <c r="H22" s="1"/>
      <c r="I22" s="1">
        <f t="shared" si="6"/>
        <v>9105.9000000000015</v>
      </c>
      <c r="J22" s="1">
        <v>3829</v>
      </c>
      <c r="K22" s="1">
        <f t="shared" si="3"/>
        <v>971.29600000000005</v>
      </c>
      <c r="L22" s="1">
        <v>953</v>
      </c>
      <c r="M22" s="1">
        <v>309203</v>
      </c>
      <c r="N22" s="1">
        <f t="shared" si="5"/>
        <v>150468.97039999999</v>
      </c>
      <c r="O22" s="2">
        <f t="shared" si="4"/>
        <v>2924.0296000000089</v>
      </c>
    </row>
    <row r="23" spans="1:15" x14ac:dyDescent="0.25">
      <c r="A23" s="1" t="s">
        <v>31</v>
      </c>
      <c r="B23" s="1">
        <v>3191</v>
      </c>
      <c r="C23" s="1">
        <v>2340.3000000000002</v>
      </c>
      <c r="D23" s="1">
        <v>47110</v>
      </c>
      <c r="E23" s="1">
        <v>43623</v>
      </c>
      <c r="F23" s="1">
        <f t="shared" si="0"/>
        <v>1677.116</v>
      </c>
      <c r="G23" s="1">
        <f t="shared" si="1"/>
        <v>49918.599000000002</v>
      </c>
      <c r="H23" s="1"/>
      <c r="I23" s="1">
        <f t="shared" si="6"/>
        <v>3510.4500000000003</v>
      </c>
      <c r="J23" s="1">
        <v>129</v>
      </c>
      <c r="K23" s="1">
        <f t="shared" si="3"/>
        <v>374.44800000000004</v>
      </c>
      <c r="L23" s="1">
        <v>3433</v>
      </c>
      <c r="M23" s="1">
        <v>30726</v>
      </c>
      <c r="N23" s="1">
        <f t="shared" si="5"/>
        <v>59042.612999999998</v>
      </c>
      <c r="O23" s="2">
        <f t="shared" si="4"/>
        <v>-15419.612999999998</v>
      </c>
    </row>
    <row r="24" spans="1:15" x14ac:dyDescent="0.25">
      <c r="A24" s="1" t="s">
        <v>32</v>
      </c>
      <c r="B24" s="1">
        <v>17585.5</v>
      </c>
      <c r="C24" s="1">
        <v>14747.4</v>
      </c>
      <c r="D24" s="1">
        <v>405261</v>
      </c>
      <c r="E24" s="1">
        <v>377990</v>
      </c>
      <c r="F24" s="1">
        <f t="shared" si="0"/>
        <v>14427.291599999999</v>
      </c>
      <c r="G24" s="1">
        <f t="shared" si="1"/>
        <v>314562.04199999996</v>
      </c>
      <c r="H24" s="1"/>
      <c r="I24" s="1">
        <f>C24*1.5+23697</f>
        <v>45818.1</v>
      </c>
      <c r="J24" s="1">
        <v>5877</v>
      </c>
      <c r="K24" s="1">
        <f t="shared" si="3"/>
        <v>2359.5839999999998</v>
      </c>
      <c r="L24" s="1">
        <v>13778</v>
      </c>
      <c r="M24" s="1">
        <v>480085</v>
      </c>
      <c r="N24" s="1">
        <f t="shared" si="5"/>
        <v>396822.0175999999</v>
      </c>
      <c r="O24" s="2">
        <f t="shared" si="4"/>
        <v>-18832.017599999905</v>
      </c>
    </row>
    <row r="25" spans="1:15" x14ac:dyDescent="0.25">
      <c r="A25" s="1" t="s">
        <v>33</v>
      </c>
      <c r="B25" s="1">
        <v>6955.8</v>
      </c>
      <c r="C25" s="1">
        <v>5996</v>
      </c>
      <c r="D25" s="1">
        <v>101919</v>
      </c>
      <c r="E25" s="1">
        <v>96056</v>
      </c>
      <c r="F25" s="1">
        <f t="shared" si="0"/>
        <v>3628.3164000000002</v>
      </c>
      <c r="G25" s="1">
        <f t="shared" si="1"/>
        <v>127894.68</v>
      </c>
      <c r="H25" s="1"/>
      <c r="I25" s="1">
        <f>C25*1.5</f>
        <v>8994</v>
      </c>
      <c r="J25" s="1">
        <v>3680</v>
      </c>
      <c r="K25" s="1">
        <f t="shared" si="3"/>
        <v>959.36</v>
      </c>
      <c r="L25" s="1"/>
      <c r="M25" s="1">
        <v>98567</v>
      </c>
      <c r="N25" s="1">
        <f>F25+G25+I25+J25+K25</f>
        <v>145156.35639999999</v>
      </c>
      <c r="O25" s="2">
        <f t="shared" si="4"/>
        <v>-49100.35639999999</v>
      </c>
    </row>
    <row r="26" spans="1:15" x14ac:dyDescent="0.25">
      <c r="A26" s="1" t="s">
        <v>34</v>
      </c>
      <c r="B26" s="1">
        <v>20104</v>
      </c>
      <c r="C26" s="1">
        <v>12920.9</v>
      </c>
      <c r="D26" s="1">
        <v>303444</v>
      </c>
      <c r="E26" s="1">
        <v>297968</v>
      </c>
      <c r="F26" s="1">
        <f t="shared" si="0"/>
        <v>10802.606400000001</v>
      </c>
      <c r="G26" s="1">
        <f t="shared" si="1"/>
        <v>275602.79699999996</v>
      </c>
      <c r="H26" s="1"/>
      <c r="I26" s="1">
        <f>C26*1.5+40500</f>
        <v>59881.35</v>
      </c>
      <c r="J26" s="1">
        <v>2054</v>
      </c>
      <c r="K26" s="1">
        <f t="shared" si="3"/>
        <v>2067.3440000000001</v>
      </c>
      <c r="L26" s="1">
        <v>6558</v>
      </c>
      <c r="M26" s="1">
        <v>199001</v>
      </c>
      <c r="N26" s="1">
        <f>F26+G26+I26+J26+K26+L26</f>
        <v>356966.09739999991</v>
      </c>
      <c r="O26" s="2">
        <f t="shared" si="4"/>
        <v>-58998.097399999911</v>
      </c>
    </row>
    <row r="27" spans="1:15" x14ac:dyDescent="0.25">
      <c r="A27" s="1" t="s">
        <v>35</v>
      </c>
      <c r="B27" s="1">
        <v>26232.3</v>
      </c>
      <c r="C27" s="1">
        <v>16111.5</v>
      </c>
      <c r="D27" s="1">
        <v>380394</v>
      </c>
      <c r="E27" s="1">
        <v>358131</v>
      </c>
      <c r="F27" s="1">
        <f t="shared" si="0"/>
        <v>13542.026400000001</v>
      </c>
      <c r="G27" s="1">
        <f t="shared" si="1"/>
        <v>343658.29499999998</v>
      </c>
      <c r="H27" s="1"/>
      <c r="I27" s="1">
        <f>C27*1.5+49956</f>
        <v>74123.25</v>
      </c>
      <c r="J27" s="1">
        <v>7734</v>
      </c>
      <c r="K27" s="1">
        <f t="shared" si="3"/>
        <v>2577.84</v>
      </c>
      <c r="L27" s="1">
        <v>38639</v>
      </c>
      <c r="M27" s="1">
        <v>302674</v>
      </c>
      <c r="N27" s="1">
        <f>F27+G27+I27+J27+K27+L27</f>
        <v>480274.41139999998</v>
      </c>
      <c r="O27" s="2">
        <f t="shared" si="4"/>
        <v>-122143.41139999998</v>
      </c>
    </row>
    <row r="28" spans="1:15" x14ac:dyDescent="0.25">
      <c r="A28" s="1" t="s">
        <v>36</v>
      </c>
      <c r="B28" s="1">
        <v>5690.6</v>
      </c>
      <c r="C28" s="1">
        <v>3939.5</v>
      </c>
      <c r="D28" s="1">
        <v>129984</v>
      </c>
      <c r="E28" s="1">
        <v>110473</v>
      </c>
      <c r="F28" s="1">
        <f t="shared" si="0"/>
        <v>4627.4304000000002</v>
      </c>
      <c r="G28" s="1">
        <f t="shared" si="1"/>
        <v>84029.534999999989</v>
      </c>
      <c r="H28" s="1"/>
      <c r="I28" s="1">
        <f>C28*1.5</f>
        <v>5909.25</v>
      </c>
      <c r="J28" s="1">
        <v>4274</v>
      </c>
      <c r="K28" s="1">
        <f t="shared" si="3"/>
        <v>630.32000000000005</v>
      </c>
      <c r="L28" s="1">
        <v>10870</v>
      </c>
      <c r="M28" s="1">
        <v>227818</v>
      </c>
      <c r="N28" s="1">
        <f>F28+G28+I28+J28+K28+L28</f>
        <v>110340.53539999999</v>
      </c>
      <c r="O28" s="2">
        <f t="shared" si="4"/>
        <v>132.46460000000661</v>
      </c>
    </row>
    <row r="29" spans="1:15" x14ac:dyDescent="0.25">
      <c r="A29" s="1" t="s">
        <v>37</v>
      </c>
      <c r="B29" s="1">
        <v>5690.9</v>
      </c>
      <c r="C29" s="1">
        <v>3966.1</v>
      </c>
      <c r="D29" s="1">
        <v>130908</v>
      </c>
      <c r="E29" s="1">
        <v>111191</v>
      </c>
      <c r="F29" s="1">
        <f t="shared" si="0"/>
        <v>4660.3247999999994</v>
      </c>
      <c r="G29" s="1">
        <f t="shared" si="1"/>
        <v>84596.912999999986</v>
      </c>
      <c r="H29" s="1"/>
      <c r="I29" s="1">
        <f>C29*1.5</f>
        <v>5949.15</v>
      </c>
      <c r="J29" s="1">
        <v>4274</v>
      </c>
      <c r="K29" s="1">
        <f t="shared" si="3"/>
        <v>634.57600000000002</v>
      </c>
      <c r="L29" s="1">
        <v>14203</v>
      </c>
      <c r="M29" s="1">
        <v>73725</v>
      </c>
      <c r="N29" s="1">
        <f>F29+G29+I29+J29+K29+L29</f>
        <v>114317.96379999998</v>
      </c>
      <c r="O29" s="2">
        <f t="shared" si="4"/>
        <v>-3126.9637999999832</v>
      </c>
    </row>
    <row r="30" spans="1:15" x14ac:dyDescent="0.25">
      <c r="A30" s="1" t="s">
        <v>38</v>
      </c>
      <c r="B30" s="1">
        <v>3161.78</v>
      </c>
      <c r="C30" s="1">
        <v>2350.4</v>
      </c>
      <c r="D30" s="1">
        <v>99846</v>
      </c>
      <c r="E30" s="1">
        <v>99573</v>
      </c>
      <c r="F30" s="1">
        <f t="shared" si="0"/>
        <v>3554.5176000000001</v>
      </c>
      <c r="G30" s="1">
        <f t="shared" si="1"/>
        <v>50134.031999999999</v>
      </c>
      <c r="H30" s="1"/>
      <c r="I30" s="1">
        <f>C30*1.5</f>
        <v>3525.6000000000004</v>
      </c>
      <c r="J30" s="1">
        <v>1128</v>
      </c>
      <c r="K30" s="1">
        <f t="shared" si="3"/>
        <v>376.06400000000002</v>
      </c>
      <c r="L30" s="1"/>
      <c r="M30" s="1">
        <v>37056</v>
      </c>
      <c r="N30" s="1">
        <f>F30+G30+I30+J30+K30</f>
        <v>58718.213599999995</v>
      </c>
      <c r="O30" s="2">
        <f t="shared" si="4"/>
        <v>40854.786400000005</v>
      </c>
    </row>
    <row r="31" spans="1:15" x14ac:dyDescent="0.25">
      <c r="A31" s="5" t="s">
        <v>39</v>
      </c>
      <c r="B31" s="5">
        <v>231116.1</v>
      </c>
      <c r="C31" s="5">
        <v>163494.6</v>
      </c>
      <c r="D31" s="5">
        <v>4333209</v>
      </c>
      <c r="E31" s="5">
        <v>4017391</v>
      </c>
      <c r="F31" s="5">
        <v>154262</v>
      </c>
      <c r="G31" s="5">
        <v>3487340</v>
      </c>
      <c r="H31" s="5"/>
      <c r="I31" s="5">
        <v>390595</v>
      </c>
      <c r="J31" s="5">
        <v>102416</v>
      </c>
      <c r="K31" s="5">
        <v>26159</v>
      </c>
      <c r="L31" s="5">
        <v>254751</v>
      </c>
      <c r="M31" s="5">
        <v>4559585</v>
      </c>
      <c r="N31" s="5">
        <f>F31+G31+I31+J31+K31+L31</f>
        <v>4415523</v>
      </c>
      <c r="O31" s="5">
        <f t="shared" si="4"/>
        <v>-398132</v>
      </c>
    </row>
  </sheetData>
  <mergeCells count="1">
    <mergeCell ref="A1:O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4" sqref="A4:O4"/>
    </sheetView>
  </sheetViews>
  <sheetFormatPr defaultRowHeight="15" x14ac:dyDescent="0.25"/>
  <cols>
    <col min="1" max="1" width="18.85546875" customWidth="1"/>
    <col min="8" max="8" width="5.28515625" customWidth="1"/>
  </cols>
  <sheetData>
    <row r="1" spans="1:15" x14ac:dyDescent="0.25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ht="105.75" customHeight="1" x14ac:dyDescent="0.2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43</v>
      </c>
      <c r="I4" s="10" t="s">
        <v>40</v>
      </c>
      <c r="J4" s="10" t="s">
        <v>7</v>
      </c>
      <c r="K4" s="10" t="s">
        <v>8</v>
      </c>
      <c r="L4" s="10" t="s">
        <v>9</v>
      </c>
      <c r="M4" s="10" t="s">
        <v>45</v>
      </c>
      <c r="N4" s="10" t="s">
        <v>10</v>
      </c>
      <c r="O4" s="10" t="s">
        <v>11</v>
      </c>
    </row>
    <row r="5" spans="1:15" x14ac:dyDescent="0.25">
      <c r="A5" s="1" t="s">
        <v>12</v>
      </c>
      <c r="B5" s="1">
        <v>5262.1</v>
      </c>
      <c r="C5" s="1">
        <v>4776.5</v>
      </c>
      <c r="D5" s="1">
        <v>197567</v>
      </c>
      <c r="E5" s="1">
        <v>191508</v>
      </c>
      <c r="F5" s="1">
        <v>7033.3851999999997</v>
      </c>
      <c r="G5" s="1">
        <v>98969.08</v>
      </c>
      <c r="H5" s="1"/>
      <c r="I5" s="1">
        <v>15373.825000000001</v>
      </c>
      <c r="J5" s="1">
        <v>286</v>
      </c>
      <c r="K5" s="1">
        <v>764.24</v>
      </c>
      <c r="L5" s="1">
        <v>2547</v>
      </c>
      <c r="M5" s="1">
        <v>268293</v>
      </c>
      <c r="N5" s="1">
        <v>124973.53019999999</v>
      </c>
      <c r="O5" s="1">
        <v>66534.469800000006</v>
      </c>
    </row>
    <row r="6" spans="1:15" x14ac:dyDescent="0.25">
      <c r="A6" s="1" t="s">
        <v>13</v>
      </c>
      <c r="B6" s="1">
        <v>9157.7000000000007</v>
      </c>
      <c r="C6" s="1">
        <v>7725.5</v>
      </c>
      <c r="D6" s="1">
        <v>301403</v>
      </c>
      <c r="E6" s="1">
        <v>299058</v>
      </c>
      <c r="F6" s="1">
        <v>10729.9468</v>
      </c>
      <c r="G6" s="1">
        <v>160072.35999999999</v>
      </c>
      <c r="H6" s="1"/>
      <c r="I6" s="1">
        <v>27001.275000000001</v>
      </c>
      <c r="J6" s="1">
        <v>3035</v>
      </c>
      <c r="K6" s="1">
        <v>1236.08</v>
      </c>
      <c r="L6" s="1">
        <v>218202</v>
      </c>
      <c r="M6" s="1">
        <v>255508</v>
      </c>
      <c r="N6" s="1">
        <v>420276.6618</v>
      </c>
      <c r="O6" s="1">
        <v>-121218.6618</v>
      </c>
    </row>
    <row r="7" spans="1:15" x14ac:dyDescent="0.25">
      <c r="A7" s="1" t="s">
        <v>14</v>
      </c>
      <c r="B7" s="1">
        <v>3513.1</v>
      </c>
      <c r="C7" s="1">
        <v>2437.3000000000002</v>
      </c>
      <c r="D7" s="1">
        <v>46401</v>
      </c>
      <c r="E7" s="1">
        <v>87544</v>
      </c>
      <c r="F7" s="1">
        <v>1651.8756000000001</v>
      </c>
      <c r="G7" s="1">
        <v>50500.856</v>
      </c>
      <c r="H7" s="1"/>
      <c r="I7" s="1">
        <v>10578.465</v>
      </c>
      <c r="J7" s="1">
        <v>2310</v>
      </c>
      <c r="K7" s="1">
        <v>389.96800000000002</v>
      </c>
      <c r="L7" s="1">
        <v>9163</v>
      </c>
      <c r="M7" s="1">
        <v>10369</v>
      </c>
      <c r="N7" s="1">
        <v>74594.164600000004</v>
      </c>
      <c r="O7" s="1">
        <v>12949.8354</v>
      </c>
    </row>
    <row r="8" spans="1:15" x14ac:dyDescent="0.25">
      <c r="A8" s="1" t="s">
        <v>15</v>
      </c>
      <c r="B8" s="1">
        <v>8685.7000000000007</v>
      </c>
      <c r="C8" s="1">
        <v>7685.1</v>
      </c>
      <c r="D8" s="1">
        <v>217179</v>
      </c>
      <c r="E8" s="1">
        <v>219789</v>
      </c>
      <c r="F8" s="1">
        <v>7731.5724</v>
      </c>
      <c r="G8" s="1">
        <v>159235.272</v>
      </c>
      <c r="H8" s="1"/>
      <c r="I8" s="1">
        <v>15754.455</v>
      </c>
      <c r="J8" s="1">
        <v>2996</v>
      </c>
      <c r="K8" s="1">
        <v>1229.616</v>
      </c>
      <c r="L8" s="1">
        <v>13482</v>
      </c>
      <c r="M8" s="1">
        <v>144564</v>
      </c>
      <c r="N8" s="1">
        <v>200428.9154</v>
      </c>
      <c r="O8" s="1">
        <v>19360.084599999998</v>
      </c>
    </row>
    <row r="9" spans="1:15" x14ac:dyDescent="0.25">
      <c r="A9" s="1" t="s">
        <v>16</v>
      </c>
      <c r="B9" s="1">
        <v>5345.1</v>
      </c>
      <c r="C9" s="1">
        <v>4438.7</v>
      </c>
      <c r="D9" s="1">
        <v>84796</v>
      </c>
      <c r="E9" s="1">
        <v>85481</v>
      </c>
      <c r="F9" s="1">
        <v>3018.7375999999999</v>
      </c>
      <c r="G9" s="1">
        <v>91969.864000000001</v>
      </c>
      <c r="H9" s="1"/>
      <c r="I9" s="1">
        <v>9099.3349999999991</v>
      </c>
      <c r="J9" s="1">
        <v>3078</v>
      </c>
      <c r="K9" s="1">
        <v>710.19200000000001</v>
      </c>
      <c r="L9" s="1">
        <v>439</v>
      </c>
      <c r="M9" s="1">
        <v>83444</v>
      </c>
      <c r="N9" s="1">
        <v>108315.1286</v>
      </c>
      <c r="O9" s="1">
        <v>-22834.1286</v>
      </c>
    </row>
    <row r="10" spans="1:15" x14ac:dyDescent="0.25">
      <c r="A10" s="1" t="s">
        <v>17</v>
      </c>
      <c r="B10" s="1">
        <v>491.3</v>
      </c>
      <c r="C10" s="1">
        <v>384</v>
      </c>
      <c r="D10" s="1">
        <v>5267</v>
      </c>
      <c r="E10" s="1">
        <v>4628</v>
      </c>
      <c r="F10" s="1">
        <v>187.5052</v>
      </c>
      <c r="G10" s="1">
        <v>7956.48</v>
      </c>
      <c r="H10" s="1"/>
      <c r="I10" s="1">
        <v>787.2</v>
      </c>
      <c r="J10" s="1">
        <v>0</v>
      </c>
      <c r="K10" s="1">
        <v>61.44</v>
      </c>
      <c r="L10" s="1">
        <v>439</v>
      </c>
      <c r="M10" s="1">
        <v>8130</v>
      </c>
      <c r="N10" s="1">
        <v>9431.6252000000004</v>
      </c>
      <c r="O10" s="1">
        <v>-4803.6252000000004</v>
      </c>
    </row>
    <row r="11" spans="1:15" x14ac:dyDescent="0.25">
      <c r="A11" s="1" t="s">
        <v>18</v>
      </c>
      <c r="B11" s="1">
        <v>475.9</v>
      </c>
      <c r="C11" s="1">
        <v>387.1</v>
      </c>
      <c r="D11" s="1">
        <v>5322</v>
      </c>
      <c r="E11" s="1">
        <v>6101</v>
      </c>
      <c r="F11" s="1">
        <v>189.4632</v>
      </c>
      <c r="G11" s="1">
        <v>8020.7120000000004</v>
      </c>
      <c r="H11" s="1"/>
      <c r="I11" s="1">
        <v>793.55499999999995</v>
      </c>
      <c r="J11" s="1">
        <v>0</v>
      </c>
      <c r="K11" s="1">
        <v>61.936</v>
      </c>
      <c r="L11" s="1"/>
      <c r="M11" s="1">
        <v>9725</v>
      </c>
      <c r="N11" s="1">
        <v>9065.6661999999997</v>
      </c>
      <c r="O11" s="1">
        <v>-2964.6662000000001</v>
      </c>
    </row>
    <row r="12" spans="1:15" x14ac:dyDescent="0.25">
      <c r="A12" s="1" t="s">
        <v>19</v>
      </c>
      <c r="B12" s="1">
        <v>12046.3</v>
      </c>
      <c r="C12" s="1">
        <v>7499.4</v>
      </c>
      <c r="D12" s="1">
        <v>206202</v>
      </c>
      <c r="E12" s="1">
        <v>191487</v>
      </c>
      <c r="F12" s="1">
        <v>7340.7911999999997</v>
      </c>
      <c r="G12" s="1">
        <v>155387.568</v>
      </c>
      <c r="H12" s="1"/>
      <c r="I12" s="1">
        <v>20955.77</v>
      </c>
      <c r="J12" s="1">
        <v>7879</v>
      </c>
      <c r="K12" s="1">
        <v>1199.904</v>
      </c>
      <c r="L12" s="1">
        <v>3077</v>
      </c>
      <c r="M12" s="1">
        <v>138144</v>
      </c>
      <c r="N12" s="1">
        <v>195840.03320000001</v>
      </c>
      <c r="O12" s="1">
        <v>-4353.0331999999999</v>
      </c>
    </row>
    <row r="13" spans="1:15" x14ac:dyDescent="0.25">
      <c r="A13" s="1" t="s">
        <v>20</v>
      </c>
      <c r="B13" s="1">
        <v>13017.4</v>
      </c>
      <c r="C13" s="1">
        <v>11516.3</v>
      </c>
      <c r="D13" s="1">
        <v>337890</v>
      </c>
      <c r="E13" s="1">
        <v>355004</v>
      </c>
      <c r="F13" s="1">
        <v>12028.884</v>
      </c>
      <c r="G13" s="1">
        <v>238617.736</v>
      </c>
      <c r="H13" s="1"/>
      <c r="I13" s="1">
        <v>34772.415000000001</v>
      </c>
      <c r="J13" s="1">
        <v>8292</v>
      </c>
      <c r="K13" s="1">
        <v>1842.6079999999999</v>
      </c>
      <c r="L13" s="1">
        <v>2897</v>
      </c>
      <c r="M13" s="1">
        <v>255537</v>
      </c>
      <c r="N13" s="1">
        <v>298450.64299999998</v>
      </c>
      <c r="O13" s="1">
        <v>56553.357000000004</v>
      </c>
    </row>
    <row r="14" spans="1:15" x14ac:dyDescent="0.25">
      <c r="A14" s="1" t="s">
        <v>21</v>
      </c>
      <c r="B14" s="1">
        <v>2462.8000000000002</v>
      </c>
      <c r="C14" s="1">
        <v>1854.5</v>
      </c>
      <c r="D14" s="1">
        <v>36831</v>
      </c>
      <c r="E14" s="1">
        <v>33820</v>
      </c>
      <c r="F14" s="1">
        <v>1311.1836000000001</v>
      </c>
      <c r="G14" s="1">
        <v>38425.24</v>
      </c>
      <c r="H14" s="1"/>
      <c r="I14" s="1">
        <v>10601.725</v>
      </c>
      <c r="J14" s="1">
        <v>4548</v>
      </c>
      <c r="K14" s="1">
        <v>296.72000000000003</v>
      </c>
      <c r="L14" s="1"/>
      <c r="M14" s="1">
        <v>60451</v>
      </c>
      <c r="N14" s="1">
        <v>55182.868600000002</v>
      </c>
      <c r="O14" s="1">
        <v>-21362.868600000002</v>
      </c>
    </row>
    <row r="15" spans="1:15" x14ac:dyDescent="0.25">
      <c r="A15" s="1" t="s">
        <v>22</v>
      </c>
      <c r="B15" s="1">
        <v>6861.6</v>
      </c>
      <c r="C15" s="1">
        <v>4765.8999999999996</v>
      </c>
      <c r="D15" s="1">
        <v>98088</v>
      </c>
      <c r="E15" s="1">
        <v>90046</v>
      </c>
      <c r="F15" s="1">
        <v>3491.9328</v>
      </c>
      <c r="G15" s="1">
        <v>98749.448000000004</v>
      </c>
      <c r="H15" s="1"/>
      <c r="I15" s="1">
        <v>37370.095000000001</v>
      </c>
      <c r="J15" s="1">
        <v>3405</v>
      </c>
      <c r="K15" s="1">
        <v>762.54399999999998</v>
      </c>
      <c r="L15" s="1">
        <v>6291</v>
      </c>
      <c r="M15" s="1">
        <v>306305</v>
      </c>
      <c r="N15" s="1">
        <v>150070.01980000001</v>
      </c>
      <c r="O15" s="1">
        <v>-60024.019800000002</v>
      </c>
    </row>
    <row r="16" spans="1:15" x14ac:dyDescent="0.25">
      <c r="A16" s="1" t="s">
        <v>23</v>
      </c>
      <c r="B16" s="1">
        <v>4882.3</v>
      </c>
      <c r="C16" s="1">
        <v>4403.7</v>
      </c>
      <c r="D16" s="1">
        <v>168969</v>
      </c>
      <c r="E16" s="1">
        <v>155097</v>
      </c>
      <c r="F16" s="1">
        <v>6015.2964000000002</v>
      </c>
      <c r="G16" s="1">
        <v>91244.664000000004</v>
      </c>
      <c r="H16" s="1"/>
      <c r="I16" s="1">
        <v>14609.584999999999</v>
      </c>
      <c r="J16" s="1">
        <v>3031</v>
      </c>
      <c r="K16" s="1">
        <v>704.59199999999998</v>
      </c>
      <c r="L16" s="1">
        <v>49363</v>
      </c>
      <c r="M16" s="1">
        <v>297145</v>
      </c>
      <c r="N16" s="1">
        <v>164968.13740000001</v>
      </c>
      <c r="O16" s="1">
        <v>-9871.1373999999996</v>
      </c>
    </row>
    <row r="17" spans="1:15" x14ac:dyDescent="0.25">
      <c r="A17" s="1" t="s">
        <v>24</v>
      </c>
      <c r="B17" s="1">
        <v>7758.1</v>
      </c>
      <c r="C17" s="1">
        <v>5921.6</v>
      </c>
      <c r="D17" s="1">
        <v>198876</v>
      </c>
      <c r="E17" s="1">
        <v>183689</v>
      </c>
      <c r="F17" s="1">
        <v>7079.9856</v>
      </c>
      <c r="G17" s="1">
        <v>122695.552</v>
      </c>
      <c r="H17" s="1"/>
      <c r="I17" s="1">
        <v>12139.28</v>
      </c>
      <c r="J17" s="1">
        <v>4115</v>
      </c>
      <c r="K17" s="1">
        <v>947.45600000000002</v>
      </c>
      <c r="L17" s="1">
        <v>42465</v>
      </c>
      <c r="M17" s="1">
        <v>299000</v>
      </c>
      <c r="N17" s="1">
        <v>189442.27359999999</v>
      </c>
      <c r="O17" s="1">
        <v>-5753.2736000000004</v>
      </c>
    </row>
    <row r="18" spans="1:15" x14ac:dyDescent="0.25">
      <c r="A18" s="1" t="s">
        <v>25</v>
      </c>
      <c r="B18" s="1">
        <v>7947.8</v>
      </c>
      <c r="C18" s="1">
        <v>6995.7</v>
      </c>
      <c r="D18" s="1">
        <v>131826</v>
      </c>
      <c r="E18" s="1">
        <v>130745</v>
      </c>
      <c r="F18" s="1">
        <v>4693.0056000000004</v>
      </c>
      <c r="G18" s="1">
        <v>144950.90400000001</v>
      </c>
      <c r="H18" s="1"/>
      <c r="I18" s="1">
        <v>24528.185000000001</v>
      </c>
      <c r="J18" s="1">
        <v>2745</v>
      </c>
      <c r="K18" s="1">
        <v>1119.3119999999999</v>
      </c>
      <c r="L18" s="1">
        <v>57214</v>
      </c>
      <c r="M18" s="1">
        <v>199333</v>
      </c>
      <c r="N18" s="1">
        <v>235250.40659999999</v>
      </c>
      <c r="O18" s="1">
        <v>-104505.4066</v>
      </c>
    </row>
    <row r="19" spans="1:15" x14ac:dyDescent="0.25">
      <c r="A19" s="1" t="s">
        <v>26</v>
      </c>
      <c r="B19" s="1">
        <v>4584.8999999999996</v>
      </c>
      <c r="C19" s="1">
        <v>3962.8</v>
      </c>
      <c r="D19" s="1">
        <v>96072</v>
      </c>
      <c r="E19" s="1">
        <v>85615</v>
      </c>
      <c r="F19" s="1">
        <v>3420.1632</v>
      </c>
      <c r="G19" s="1">
        <v>82109.216</v>
      </c>
      <c r="H19" s="1"/>
      <c r="I19" s="1">
        <v>8123.74</v>
      </c>
      <c r="J19" s="1">
        <v>4274</v>
      </c>
      <c r="K19" s="1">
        <v>634.048</v>
      </c>
      <c r="L19" s="1">
        <v>56382</v>
      </c>
      <c r="M19" s="1">
        <v>119910</v>
      </c>
      <c r="N19" s="1">
        <v>154943.1672</v>
      </c>
      <c r="O19" s="1">
        <v>-69328.167199999996</v>
      </c>
    </row>
    <row r="20" spans="1:15" x14ac:dyDescent="0.25">
      <c r="A20" s="1" t="s">
        <v>27</v>
      </c>
      <c r="B20" s="1">
        <v>3648.6</v>
      </c>
      <c r="C20" s="1">
        <v>3295.8</v>
      </c>
      <c r="D20" s="1">
        <v>64641</v>
      </c>
      <c r="E20" s="1">
        <v>70355</v>
      </c>
      <c r="F20" s="1">
        <v>2301.2195999999999</v>
      </c>
      <c r="G20" s="1">
        <v>68288.975999999995</v>
      </c>
      <c r="H20" s="1"/>
      <c r="I20" s="1">
        <v>6756.39</v>
      </c>
      <c r="J20" s="1">
        <v>3557</v>
      </c>
      <c r="K20" s="1">
        <v>527.32799999999997</v>
      </c>
      <c r="L20" s="1">
        <v>5032</v>
      </c>
      <c r="M20" s="1">
        <v>95146</v>
      </c>
      <c r="N20" s="1">
        <v>86462.9136</v>
      </c>
      <c r="O20" s="1">
        <v>-16107.9136</v>
      </c>
    </row>
    <row r="21" spans="1:15" x14ac:dyDescent="0.25">
      <c r="A21" s="1" t="s">
        <v>28</v>
      </c>
      <c r="B21" s="1">
        <v>6898</v>
      </c>
      <c r="C21" s="1">
        <v>5717.4</v>
      </c>
      <c r="D21" s="1">
        <v>149388</v>
      </c>
      <c r="E21" s="1">
        <v>139699</v>
      </c>
      <c r="F21" s="1">
        <v>5318.2128000000002</v>
      </c>
      <c r="G21" s="1">
        <v>118464.52800000001</v>
      </c>
      <c r="H21" s="1"/>
      <c r="I21" s="1">
        <v>20502.669999999998</v>
      </c>
      <c r="J21" s="1">
        <v>4067</v>
      </c>
      <c r="K21" s="1">
        <v>914.78399999999999</v>
      </c>
      <c r="L21" s="1">
        <v>2075</v>
      </c>
      <c r="M21" s="1">
        <v>131304</v>
      </c>
      <c r="N21" s="1">
        <v>151342.1948</v>
      </c>
      <c r="O21" s="1">
        <v>-11643.194799999999</v>
      </c>
    </row>
    <row r="22" spans="1:15" x14ac:dyDescent="0.25">
      <c r="A22" s="1" t="s">
        <v>29</v>
      </c>
      <c r="B22" s="1">
        <v>16248.1</v>
      </c>
      <c r="C22" s="1">
        <v>11284.6</v>
      </c>
      <c r="D22" s="1">
        <v>215503</v>
      </c>
      <c r="E22" s="1">
        <v>243211</v>
      </c>
      <c r="F22" s="1">
        <v>7671.9067999999997</v>
      </c>
      <c r="G22" s="1">
        <v>233816.91200000001</v>
      </c>
      <c r="H22" s="1"/>
      <c r="I22" s="1">
        <v>31133.43</v>
      </c>
      <c r="J22" s="1">
        <v>11819</v>
      </c>
      <c r="K22" s="1">
        <v>1805.5360000000001</v>
      </c>
      <c r="L22" s="1">
        <v>70453</v>
      </c>
      <c r="M22" s="1">
        <v>107702</v>
      </c>
      <c r="N22" s="1">
        <v>356699.78480000002</v>
      </c>
      <c r="O22" s="1">
        <v>-113488.78479999999</v>
      </c>
    </row>
    <row r="23" spans="1:15" x14ac:dyDescent="0.25">
      <c r="A23" s="1" t="s">
        <v>30</v>
      </c>
      <c r="B23" s="1">
        <v>8182.1</v>
      </c>
      <c r="C23" s="1">
        <v>6070.6</v>
      </c>
      <c r="D23" s="1">
        <v>172029</v>
      </c>
      <c r="E23" s="1">
        <v>184208</v>
      </c>
      <c r="F23" s="1">
        <v>6124.2323999999999</v>
      </c>
      <c r="G23" s="1">
        <v>125782.83199999999</v>
      </c>
      <c r="H23" s="1"/>
      <c r="I23" s="1">
        <v>19076.73</v>
      </c>
      <c r="J23" s="1">
        <v>3829</v>
      </c>
      <c r="K23" s="1">
        <v>971.29600000000005</v>
      </c>
      <c r="L23" s="1">
        <v>74992</v>
      </c>
      <c r="M23" s="1">
        <v>297024</v>
      </c>
      <c r="N23" s="1">
        <v>230776.09039999999</v>
      </c>
      <c r="O23" s="1">
        <v>-46568.090400000001</v>
      </c>
    </row>
    <row r="24" spans="1:15" x14ac:dyDescent="0.25">
      <c r="A24" s="1" t="s">
        <v>31</v>
      </c>
      <c r="B24" s="1">
        <v>3191</v>
      </c>
      <c r="C24" s="1">
        <v>2340.3000000000002</v>
      </c>
      <c r="D24" s="1">
        <v>47109</v>
      </c>
      <c r="E24" s="1">
        <v>66748</v>
      </c>
      <c r="F24" s="1">
        <v>1677.0804000000001</v>
      </c>
      <c r="G24" s="1">
        <v>48491.016000000003</v>
      </c>
      <c r="H24" s="1"/>
      <c r="I24" s="1">
        <v>4797.6149999999998</v>
      </c>
      <c r="J24" s="1">
        <v>129</v>
      </c>
      <c r="K24" s="1">
        <v>374.44799999999998</v>
      </c>
      <c r="L24" s="1">
        <v>2054</v>
      </c>
      <c r="M24" s="1">
        <v>11088</v>
      </c>
      <c r="N24" s="1">
        <v>57523.159399999997</v>
      </c>
      <c r="O24" s="1">
        <v>9224.8405999999995</v>
      </c>
    </row>
    <row r="25" spans="1:15" x14ac:dyDescent="0.25">
      <c r="A25" s="1" t="s">
        <v>32</v>
      </c>
      <c r="B25" s="1">
        <v>17585.5</v>
      </c>
      <c r="C25" s="1">
        <v>14747.4</v>
      </c>
      <c r="D25" s="1">
        <v>405262</v>
      </c>
      <c r="E25" s="1">
        <v>391731</v>
      </c>
      <c r="F25" s="1">
        <v>14427.3272</v>
      </c>
      <c r="G25" s="1">
        <v>305566.12800000003</v>
      </c>
      <c r="H25" s="1"/>
      <c r="I25" s="1">
        <v>65094.17</v>
      </c>
      <c r="J25" s="1">
        <v>5877</v>
      </c>
      <c r="K25" s="1">
        <v>2359.5839999999998</v>
      </c>
      <c r="L25" s="1">
        <v>208932</v>
      </c>
      <c r="M25" s="1">
        <v>493616</v>
      </c>
      <c r="N25" s="1">
        <v>602256.20920000004</v>
      </c>
      <c r="O25" s="1">
        <v>-210525.20920000001</v>
      </c>
    </row>
    <row r="26" spans="1:15" x14ac:dyDescent="0.25">
      <c r="A26" s="1" t="s">
        <v>33</v>
      </c>
      <c r="B26" s="1">
        <v>6955.8</v>
      </c>
      <c r="C26" s="1">
        <v>5996</v>
      </c>
      <c r="D26" s="1">
        <v>101919</v>
      </c>
      <c r="E26" s="1">
        <v>107605</v>
      </c>
      <c r="F26" s="1">
        <v>3628.3164000000002</v>
      </c>
      <c r="G26" s="1">
        <v>124237.12</v>
      </c>
      <c r="H26" s="1"/>
      <c r="I26" s="1">
        <v>33091.800000000003</v>
      </c>
      <c r="J26" s="1">
        <v>3680</v>
      </c>
      <c r="K26" s="1">
        <v>959.36</v>
      </c>
      <c r="L26" s="1">
        <v>2193</v>
      </c>
      <c r="M26" s="1">
        <v>92880</v>
      </c>
      <c r="N26" s="1">
        <v>167789.59640000001</v>
      </c>
      <c r="O26" s="1">
        <v>-60184.596400000002</v>
      </c>
    </row>
    <row r="27" spans="1:15" x14ac:dyDescent="0.25">
      <c r="A27" s="1" t="s">
        <v>34</v>
      </c>
      <c r="B27" s="1">
        <v>20104</v>
      </c>
      <c r="C27" s="1">
        <v>12920.9</v>
      </c>
      <c r="D27" s="1">
        <v>303444</v>
      </c>
      <c r="E27" s="1">
        <v>288768</v>
      </c>
      <c r="F27" s="1">
        <v>10802.606400000001</v>
      </c>
      <c r="G27" s="1">
        <v>267721.04800000001</v>
      </c>
      <c r="H27" s="1"/>
      <c r="I27" s="1">
        <v>66987.845000000001</v>
      </c>
      <c r="J27" s="1">
        <v>2054</v>
      </c>
      <c r="K27" s="1">
        <v>2067.3440000000001</v>
      </c>
      <c r="L27" s="1">
        <v>10827</v>
      </c>
      <c r="M27" s="1">
        <v>213678</v>
      </c>
      <c r="N27" s="1">
        <v>360459.84340000001</v>
      </c>
      <c r="O27" s="1">
        <v>-71691.843399999998</v>
      </c>
    </row>
    <row r="28" spans="1:15" x14ac:dyDescent="0.25">
      <c r="A28" s="1" t="s">
        <v>35</v>
      </c>
      <c r="B28" s="1">
        <v>26232.3</v>
      </c>
      <c r="C28" s="1">
        <v>16111.5</v>
      </c>
      <c r="D28" s="1">
        <v>380394</v>
      </c>
      <c r="E28" s="1">
        <v>423825</v>
      </c>
      <c r="F28" s="1">
        <v>13542.026400000001</v>
      </c>
      <c r="G28" s="1">
        <v>333830.28000000003</v>
      </c>
      <c r="H28" s="1"/>
      <c r="I28" s="1">
        <v>93496.574999999997</v>
      </c>
      <c r="J28" s="1">
        <v>7734</v>
      </c>
      <c r="K28" s="1">
        <v>2577.84</v>
      </c>
      <c r="L28" s="1">
        <v>28284</v>
      </c>
      <c r="M28" s="1">
        <v>259243</v>
      </c>
      <c r="N28" s="1">
        <v>479464.72139999998</v>
      </c>
      <c r="O28" s="1">
        <v>-55639.721400000002</v>
      </c>
    </row>
    <row r="29" spans="1:15" x14ac:dyDescent="0.25">
      <c r="A29" s="1" t="s">
        <v>36</v>
      </c>
      <c r="B29" s="1">
        <v>5690.6</v>
      </c>
      <c r="C29" s="1">
        <v>3939.5</v>
      </c>
      <c r="D29" s="1">
        <v>130005</v>
      </c>
      <c r="E29" s="1">
        <v>136309</v>
      </c>
      <c r="F29" s="1">
        <v>4628.1779999999999</v>
      </c>
      <c r="G29" s="1">
        <v>81626.44</v>
      </c>
      <c r="H29" s="1"/>
      <c r="I29" s="1">
        <v>8075.9750000000004</v>
      </c>
      <c r="J29" s="1">
        <v>4274</v>
      </c>
      <c r="K29" s="1">
        <v>630.32000000000005</v>
      </c>
      <c r="L29" s="1">
        <v>8291</v>
      </c>
      <c r="M29" s="1">
        <v>220569</v>
      </c>
      <c r="N29" s="1">
        <v>107525.913</v>
      </c>
      <c r="O29" s="1">
        <v>28783.087</v>
      </c>
    </row>
    <row r="30" spans="1:15" x14ac:dyDescent="0.25">
      <c r="A30" s="1" t="s">
        <v>37</v>
      </c>
      <c r="B30" s="1">
        <v>5690.9</v>
      </c>
      <c r="C30" s="1">
        <v>3966.1</v>
      </c>
      <c r="D30" s="1">
        <v>130913</v>
      </c>
      <c r="E30" s="1">
        <v>131668</v>
      </c>
      <c r="F30" s="1">
        <v>4660.5028000000002</v>
      </c>
      <c r="G30" s="1">
        <v>82177.592000000004</v>
      </c>
      <c r="H30" s="1"/>
      <c r="I30" s="1">
        <v>8130.5050000000001</v>
      </c>
      <c r="J30" s="1">
        <v>4274</v>
      </c>
      <c r="K30" s="1">
        <v>634.57600000000002</v>
      </c>
      <c r="L30" s="1">
        <v>911</v>
      </c>
      <c r="M30" s="1">
        <v>72970</v>
      </c>
      <c r="N30" s="1">
        <v>100788.1758</v>
      </c>
      <c r="O30" s="1">
        <v>30879.824199999999</v>
      </c>
    </row>
    <row r="31" spans="1:15" x14ac:dyDescent="0.25">
      <c r="A31" s="1" t="s">
        <v>38</v>
      </c>
      <c r="B31" s="1">
        <v>3161.78</v>
      </c>
      <c r="C31" s="1">
        <v>2350.4</v>
      </c>
      <c r="D31" s="1">
        <v>99844</v>
      </c>
      <c r="E31" s="1">
        <v>102238</v>
      </c>
      <c r="F31" s="1">
        <v>3554.4463999999998</v>
      </c>
      <c r="G31" s="1">
        <v>48700.288</v>
      </c>
      <c r="H31" s="1"/>
      <c r="I31" s="1">
        <v>4818.32</v>
      </c>
      <c r="J31" s="1">
        <v>1128</v>
      </c>
      <c r="K31" s="1">
        <v>376.06400000000002</v>
      </c>
      <c r="L31" s="1">
        <v>4103</v>
      </c>
      <c r="M31" s="1">
        <v>34663</v>
      </c>
      <c r="N31" s="1">
        <v>62680.118399999999</v>
      </c>
      <c r="O31" s="1">
        <v>39557.881600000001</v>
      </c>
    </row>
    <row r="32" spans="1:15" x14ac:dyDescent="0.25">
      <c r="A32" s="5" t="s">
        <v>39</v>
      </c>
      <c r="B32" s="5">
        <v>231116.1</v>
      </c>
      <c r="C32" s="5">
        <v>163494.6</v>
      </c>
      <c r="D32" s="5">
        <v>4333140</v>
      </c>
      <c r="E32" s="5">
        <v>4405977</v>
      </c>
      <c r="F32" s="5">
        <v>154260</v>
      </c>
      <c r="G32" s="5">
        <v>3387608</v>
      </c>
      <c r="H32" s="5"/>
      <c r="I32" s="5">
        <v>604451</v>
      </c>
      <c r="J32" s="5">
        <v>102416</v>
      </c>
      <c r="K32" s="5">
        <v>26159</v>
      </c>
      <c r="L32" s="5">
        <v>880108</v>
      </c>
      <c r="M32" s="5">
        <v>4485741</v>
      </c>
      <c r="N32" s="5">
        <v>5155002</v>
      </c>
      <c r="O32" s="5">
        <v>-749025</v>
      </c>
    </row>
  </sheetData>
  <mergeCells count="1">
    <mergeCell ref="A1:O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Q22" sqref="Q22"/>
    </sheetView>
  </sheetViews>
  <sheetFormatPr defaultRowHeight="15" x14ac:dyDescent="0.25"/>
  <cols>
    <col min="1" max="1" width="18" customWidth="1"/>
    <col min="2" max="2" width="9.5703125" customWidth="1"/>
    <col min="5" max="5" width="9.42578125" customWidth="1"/>
    <col min="7" max="7" width="9.5703125" customWidth="1"/>
    <col min="9" max="9" width="6.7109375" customWidth="1"/>
    <col min="10" max="10" width="7.7109375" customWidth="1"/>
    <col min="12" max="12" width="6.7109375" customWidth="1"/>
    <col min="14" max="14" width="10.5703125" customWidth="1"/>
  </cols>
  <sheetData>
    <row r="1" spans="1:15" x14ac:dyDescent="0.25">
      <c r="A1" s="37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101.25" customHeight="1" x14ac:dyDescent="0.25">
      <c r="A3" s="6" t="s">
        <v>0</v>
      </c>
      <c r="B3" s="10" t="s">
        <v>1</v>
      </c>
      <c r="C3" s="10" t="s">
        <v>2</v>
      </c>
      <c r="D3" s="10" t="s">
        <v>47</v>
      </c>
      <c r="E3" s="10" t="s">
        <v>48</v>
      </c>
      <c r="F3" s="10" t="s">
        <v>5</v>
      </c>
      <c r="G3" s="10" t="s">
        <v>6</v>
      </c>
      <c r="H3" s="10" t="s">
        <v>49</v>
      </c>
      <c r="I3" s="10" t="s">
        <v>50</v>
      </c>
      <c r="J3" s="10" t="s">
        <v>51</v>
      </c>
      <c r="K3" s="10" t="s">
        <v>52</v>
      </c>
      <c r="L3" s="10" t="s">
        <v>9</v>
      </c>
      <c r="M3" s="10" t="s">
        <v>53</v>
      </c>
      <c r="N3" s="10" t="s">
        <v>10</v>
      </c>
      <c r="O3" s="10" t="s">
        <v>11</v>
      </c>
    </row>
    <row r="4" spans="1:15" x14ac:dyDescent="0.25">
      <c r="A4" s="1" t="s">
        <v>12</v>
      </c>
      <c r="B4" s="1">
        <v>5262.1</v>
      </c>
      <c r="C4" s="1">
        <v>4776.5</v>
      </c>
      <c r="D4" s="1">
        <v>197568</v>
      </c>
      <c r="E4" s="1">
        <v>189110</v>
      </c>
      <c r="F4" s="1">
        <f>+G4+H4+J4+K4++L4</f>
        <v>113608.39</v>
      </c>
      <c r="G4" s="1">
        <v>96676.36</v>
      </c>
      <c r="H4" s="1">
        <f>C4*2.88</f>
        <v>13756.32</v>
      </c>
      <c r="I4" s="1"/>
      <c r="J4" s="1">
        <v>286</v>
      </c>
      <c r="K4" s="1">
        <f t="shared" ref="K4:K30" si="0">C4*0.14</f>
        <v>668.71</v>
      </c>
      <c r="L4" s="1">
        <v>2221</v>
      </c>
      <c r="M4" s="1">
        <v>276750</v>
      </c>
      <c r="N4" s="1">
        <f>F4+G4+H4+J4+K4+L4</f>
        <v>227216.78</v>
      </c>
      <c r="O4" s="1">
        <f>E4-N4</f>
        <v>-38106.78</v>
      </c>
    </row>
    <row r="5" spans="1:15" x14ac:dyDescent="0.25">
      <c r="A5" s="1" t="s">
        <v>13</v>
      </c>
      <c r="B5" s="1">
        <v>9157.7000000000007</v>
      </c>
      <c r="C5" s="1">
        <v>7725.5</v>
      </c>
      <c r="D5" s="1">
        <v>301287</v>
      </c>
      <c r="E5" s="1">
        <v>298314</v>
      </c>
      <c r="F5" s="1">
        <v>10712.034900000001</v>
      </c>
      <c r="G5" s="1">
        <v>156364.12</v>
      </c>
      <c r="H5" s="1">
        <f>C5*2.88+22500</f>
        <v>44749.440000000002</v>
      </c>
      <c r="I5" s="1"/>
      <c r="J5" s="1">
        <v>3035</v>
      </c>
      <c r="K5" s="1">
        <f t="shared" si="0"/>
        <v>1081.5700000000002</v>
      </c>
      <c r="L5" s="1">
        <v>23289</v>
      </c>
      <c r="M5" s="1">
        <v>258482</v>
      </c>
      <c r="N5" s="1">
        <f>F5+G5+H5+J5+L5+K5</f>
        <v>239231.1649</v>
      </c>
      <c r="O5" s="1">
        <v>26298.4601</v>
      </c>
    </row>
    <row r="6" spans="1:15" x14ac:dyDescent="0.25">
      <c r="A6" s="1" t="s">
        <v>14</v>
      </c>
      <c r="B6" s="1">
        <v>3513.1</v>
      </c>
      <c r="C6" s="1">
        <v>2437.3000000000002</v>
      </c>
      <c r="D6" s="1">
        <v>46543</v>
      </c>
      <c r="E6" s="1">
        <v>44666</v>
      </c>
      <c r="F6" s="1">
        <v>1655.2662</v>
      </c>
      <c r="G6" s="1">
        <v>49330.951999999997</v>
      </c>
      <c r="H6" s="1">
        <f>C6*2.88</f>
        <v>7019.424</v>
      </c>
      <c r="I6" s="1"/>
      <c r="J6" s="1">
        <v>2310</v>
      </c>
      <c r="K6" s="1">
        <f t="shared" si="0"/>
        <v>341.22200000000004</v>
      </c>
      <c r="L6" s="1">
        <v>3185</v>
      </c>
      <c r="M6" s="1">
        <v>11165</v>
      </c>
      <c r="N6" s="1">
        <f>F6+G6+H6+J6+K6+L6</f>
        <v>63841.864199999996</v>
      </c>
      <c r="O6" s="1">
        <f t="shared" ref="O6:O13" si="1">E6-N6</f>
        <v>-19175.864199999996</v>
      </c>
    </row>
    <row r="7" spans="1:15" x14ac:dyDescent="0.25">
      <c r="A7" s="1" t="s">
        <v>15</v>
      </c>
      <c r="B7" s="1">
        <v>8685.7000000000007</v>
      </c>
      <c r="C7" s="1">
        <v>7685.1</v>
      </c>
      <c r="D7" s="1">
        <v>217182</v>
      </c>
      <c r="E7" s="1">
        <v>232839</v>
      </c>
      <c r="F7" s="1">
        <v>7753.3973999999998</v>
      </c>
      <c r="G7" s="1">
        <v>155546.424</v>
      </c>
      <c r="H7" s="1">
        <v>22133</v>
      </c>
      <c r="I7" s="1"/>
      <c r="J7" s="1">
        <v>2996</v>
      </c>
      <c r="K7" s="1">
        <f t="shared" si="0"/>
        <v>1075.9140000000002</v>
      </c>
      <c r="L7" s="1">
        <v>6973</v>
      </c>
      <c r="M7" s="1">
        <v>128905</v>
      </c>
      <c r="N7" s="1">
        <f>L7+K7+J7+H7+G7+F7</f>
        <v>196477.73539999998</v>
      </c>
      <c r="O7" s="1">
        <f t="shared" si="1"/>
        <v>36361.264600000024</v>
      </c>
    </row>
    <row r="8" spans="1:15" x14ac:dyDescent="0.25">
      <c r="A8" s="1" t="s">
        <v>16</v>
      </c>
      <c r="B8" s="1">
        <v>5345.1</v>
      </c>
      <c r="C8" s="1">
        <v>4438.7</v>
      </c>
      <c r="D8" s="1">
        <v>84798</v>
      </c>
      <c r="E8" s="1">
        <v>96935</v>
      </c>
      <c r="F8" s="1">
        <v>3018.8</v>
      </c>
      <c r="G8" s="1">
        <v>89839.288</v>
      </c>
      <c r="H8" s="1">
        <v>12783</v>
      </c>
      <c r="I8" s="1"/>
      <c r="J8" s="1">
        <v>3078</v>
      </c>
      <c r="K8" s="1">
        <f t="shared" si="0"/>
        <v>621.41800000000001</v>
      </c>
      <c r="L8" s="1">
        <v>6642</v>
      </c>
      <c r="M8" s="1">
        <v>71307</v>
      </c>
      <c r="N8" s="1">
        <f>F8+G8+H8+J8+K8+L8</f>
        <v>115982.50600000001</v>
      </c>
      <c r="O8" s="1">
        <f t="shared" si="1"/>
        <v>-19047.506000000008</v>
      </c>
    </row>
    <row r="9" spans="1:15" x14ac:dyDescent="0.25">
      <c r="A9" s="1" t="s">
        <v>17</v>
      </c>
      <c r="B9" s="1">
        <v>491.3</v>
      </c>
      <c r="C9" s="1">
        <v>384</v>
      </c>
      <c r="D9" s="1">
        <v>5268</v>
      </c>
      <c r="E9" s="1">
        <v>4635</v>
      </c>
      <c r="F9" s="1">
        <v>188.0676</v>
      </c>
      <c r="G9" s="1">
        <v>3222.1</v>
      </c>
      <c r="H9" s="1">
        <v>1106</v>
      </c>
      <c r="I9" s="1"/>
      <c r="J9" s="1">
        <v>0</v>
      </c>
      <c r="K9" s="1">
        <f t="shared" si="0"/>
        <v>53.760000000000005</v>
      </c>
      <c r="L9" s="1"/>
      <c r="M9" s="1">
        <v>8762</v>
      </c>
      <c r="N9" s="1">
        <f>F9+G9+H9+K9</f>
        <v>4569.9276</v>
      </c>
      <c r="O9" s="1">
        <f t="shared" si="1"/>
        <v>65.072400000000016</v>
      </c>
    </row>
    <row r="10" spans="1:15" x14ac:dyDescent="0.25">
      <c r="A10" s="1" t="s">
        <v>18</v>
      </c>
      <c r="B10" s="1">
        <v>475.9</v>
      </c>
      <c r="C10" s="1">
        <v>387.1</v>
      </c>
      <c r="D10" s="1">
        <v>5322</v>
      </c>
      <c r="E10" s="1">
        <v>5977</v>
      </c>
      <c r="F10" s="1">
        <v>189.99539999999999</v>
      </c>
      <c r="G10" s="1">
        <v>3335.2</v>
      </c>
      <c r="H10" s="1">
        <v>1115</v>
      </c>
      <c r="I10" s="1"/>
      <c r="J10" s="1">
        <v>0</v>
      </c>
      <c r="K10" s="1">
        <f t="shared" si="0"/>
        <v>54.19400000000001</v>
      </c>
      <c r="L10" s="1"/>
      <c r="M10" s="1">
        <v>9070</v>
      </c>
      <c r="N10" s="1">
        <f>F10+G10+H10+K10</f>
        <v>4694.3894</v>
      </c>
      <c r="O10" s="1">
        <f t="shared" si="1"/>
        <v>1282.6106</v>
      </c>
    </row>
    <row r="11" spans="1:15" x14ac:dyDescent="0.25">
      <c r="A11" s="1" t="s">
        <v>19</v>
      </c>
      <c r="B11" s="1">
        <v>12046.3</v>
      </c>
      <c r="C11" s="1">
        <v>7499.4</v>
      </c>
      <c r="D11" s="1">
        <v>206236</v>
      </c>
      <c r="E11" s="1">
        <v>200940</v>
      </c>
      <c r="F11" s="1">
        <v>7364.6601000000001</v>
      </c>
      <c r="G11" s="1">
        <v>151787.856</v>
      </c>
      <c r="H11" s="1">
        <v>21598</v>
      </c>
      <c r="I11" s="1"/>
      <c r="J11" s="1">
        <v>7879</v>
      </c>
      <c r="K11" s="1">
        <f t="shared" si="0"/>
        <v>1049.9159999999999</v>
      </c>
      <c r="L11" s="1">
        <v>3188</v>
      </c>
      <c r="M11" s="1">
        <v>143441</v>
      </c>
      <c r="N11" s="1">
        <f>F11+G11+H11+J11+K11+L11</f>
        <v>192867.43210000001</v>
      </c>
      <c r="O11" s="1">
        <f t="shared" si="1"/>
        <v>8072.5678999999946</v>
      </c>
    </row>
    <row r="12" spans="1:15" x14ac:dyDescent="0.25">
      <c r="A12" s="1" t="s">
        <v>20</v>
      </c>
      <c r="B12" s="1">
        <v>13017.4</v>
      </c>
      <c r="C12" s="1">
        <v>11516.3</v>
      </c>
      <c r="D12" s="1">
        <v>337890</v>
      </c>
      <c r="E12" s="1">
        <v>371675</v>
      </c>
      <c r="F12" s="1">
        <v>11996.1639</v>
      </c>
      <c r="G12" s="1">
        <v>233089.91200000001</v>
      </c>
      <c r="H12" s="1">
        <v>33167</v>
      </c>
      <c r="I12" s="1"/>
      <c r="J12" s="1">
        <v>8292</v>
      </c>
      <c r="K12" s="1">
        <f t="shared" si="0"/>
        <v>1612.2820000000002</v>
      </c>
      <c r="L12" s="1">
        <v>3675</v>
      </c>
      <c r="M12" s="1">
        <v>221752</v>
      </c>
      <c r="N12" s="1">
        <f>F12+G12+H12+J12+K12+L12</f>
        <v>291832.3579</v>
      </c>
      <c r="O12" s="1">
        <f t="shared" si="1"/>
        <v>79842.642099999997</v>
      </c>
    </row>
    <row r="13" spans="1:15" x14ac:dyDescent="0.25">
      <c r="A13" s="1" t="s">
        <v>21</v>
      </c>
      <c r="B13" s="1">
        <v>2462.8000000000002</v>
      </c>
      <c r="C13" s="1">
        <v>1854.5</v>
      </c>
      <c r="D13" s="1">
        <v>36831</v>
      </c>
      <c r="E13" s="1">
        <v>35139</v>
      </c>
      <c r="F13" s="1">
        <v>1303.1214</v>
      </c>
      <c r="G13" s="1">
        <v>37535.08</v>
      </c>
      <c r="H13" s="1">
        <v>5341</v>
      </c>
      <c r="I13" s="1"/>
      <c r="J13" s="1">
        <v>4548</v>
      </c>
      <c r="K13" s="1">
        <f t="shared" si="0"/>
        <v>259.63000000000005</v>
      </c>
      <c r="L13" s="1">
        <v>1551</v>
      </c>
      <c r="M13" s="1">
        <v>62142</v>
      </c>
      <c r="N13" s="1">
        <f>F13+G13+H13+J13+K13+L13</f>
        <v>50537.831400000003</v>
      </c>
      <c r="O13" s="1">
        <f t="shared" si="1"/>
        <v>-15398.831400000003</v>
      </c>
    </row>
    <row r="14" spans="1:15" x14ac:dyDescent="0.25">
      <c r="A14" s="1" t="s">
        <v>22</v>
      </c>
      <c r="B14" s="1">
        <v>6861.6</v>
      </c>
      <c r="C14" s="1">
        <v>4765.8999999999996</v>
      </c>
      <c r="D14" s="1">
        <v>98088</v>
      </c>
      <c r="E14" s="1">
        <v>92566</v>
      </c>
      <c r="F14" s="1">
        <v>3501.7415999999998</v>
      </c>
      <c r="G14" s="1">
        <v>96461.816000000006</v>
      </c>
      <c r="H14" s="1">
        <v>41326</v>
      </c>
      <c r="I14" s="1"/>
      <c r="J14" s="1">
        <v>3405</v>
      </c>
      <c r="K14" s="1">
        <f t="shared" si="0"/>
        <v>667.226</v>
      </c>
      <c r="L14" s="1">
        <v>931</v>
      </c>
      <c r="M14" s="1">
        <v>311828</v>
      </c>
      <c r="N14" s="1">
        <f>L14+K14+J14+H14+G14+F14</f>
        <v>146292.78360000002</v>
      </c>
      <c r="O14" s="1">
        <v>-63526.250599999999</v>
      </c>
    </row>
    <row r="15" spans="1:15" x14ac:dyDescent="0.25">
      <c r="A15" s="1" t="s">
        <v>23</v>
      </c>
      <c r="B15" s="1">
        <v>4882.3</v>
      </c>
      <c r="C15" s="1">
        <v>4403.7</v>
      </c>
      <c r="D15" s="1">
        <v>168969</v>
      </c>
      <c r="E15" s="1">
        <v>151717</v>
      </c>
      <c r="F15" s="1">
        <v>6032.1932999999999</v>
      </c>
      <c r="G15" s="1">
        <v>89130.888000000006</v>
      </c>
      <c r="H15" s="1">
        <v>12683</v>
      </c>
      <c r="I15" s="1"/>
      <c r="J15" s="1">
        <v>3031</v>
      </c>
      <c r="K15" s="1">
        <f t="shared" si="0"/>
        <v>616.51800000000003</v>
      </c>
      <c r="L15" s="1">
        <v>43890</v>
      </c>
      <c r="M15" s="1">
        <v>314398</v>
      </c>
      <c r="N15" s="1">
        <f t="shared" ref="N15:N20" si="2">F15+G15+H15+J15+K15+L15</f>
        <v>155383.5993</v>
      </c>
      <c r="O15" s="1">
        <f>E15-N15</f>
        <v>-3666.5993000000017</v>
      </c>
    </row>
    <row r="16" spans="1:15" x14ac:dyDescent="0.25">
      <c r="A16" s="1" t="s">
        <v>24</v>
      </c>
      <c r="B16" s="1">
        <v>7758.1</v>
      </c>
      <c r="C16" s="1">
        <v>5921.6</v>
      </c>
      <c r="D16" s="1">
        <v>198876</v>
      </c>
      <c r="E16" s="1">
        <v>190268</v>
      </c>
      <c r="F16" s="1">
        <v>7100.8370999999997</v>
      </c>
      <c r="G16" s="1">
        <v>119853.18399999999</v>
      </c>
      <c r="H16" s="1">
        <v>17054</v>
      </c>
      <c r="I16" s="1"/>
      <c r="J16" s="1">
        <v>4115</v>
      </c>
      <c r="K16" s="1">
        <f t="shared" si="0"/>
        <v>829.02400000000011</v>
      </c>
      <c r="L16" s="1">
        <v>5190</v>
      </c>
      <c r="M16" s="1">
        <v>307608</v>
      </c>
      <c r="N16" s="1">
        <f t="shared" si="2"/>
        <v>154142.04510000002</v>
      </c>
      <c r="O16" s="1">
        <f>E16-N16</f>
        <v>36125.954899999982</v>
      </c>
    </row>
    <row r="17" spans="1:15" x14ac:dyDescent="0.25">
      <c r="A17" s="1" t="s">
        <v>25</v>
      </c>
      <c r="B17" s="1">
        <v>7947.8</v>
      </c>
      <c r="C17" s="1">
        <v>6995.7</v>
      </c>
      <c r="D17" s="1">
        <v>131827</v>
      </c>
      <c r="E17" s="1">
        <v>131193</v>
      </c>
      <c r="F17" s="1">
        <v>4705.2242999999999</v>
      </c>
      <c r="G17" s="1">
        <v>141592.96799999999</v>
      </c>
      <c r="H17" s="1">
        <v>20148</v>
      </c>
      <c r="I17" s="1"/>
      <c r="J17" s="1">
        <v>2745</v>
      </c>
      <c r="K17" s="1">
        <f t="shared" si="0"/>
        <v>979.39800000000002</v>
      </c>
      <c r="L17" s="1">
        <v>16455</v>
      </c>
      <c r="M17" s="1">
        <v>199967</v>
      </c>
      <c r="N17" s="1">
        <f t="shared" si="2"/>
        <v>186625.59029999998</v>
      </c>
      <c r="O17" s="1">
        <f>E17-N17</f>
        <v>-55432.590299999982</v>
      </c>
    </row>
    <row r="18" spans="1:15" x14ac:dyDescent="0.25">
      <c r="A18" s="1" t="s">
        <v>26</v>
      </c>
      <c r="B18" s="1">
        <v>4584.8999999999996</v>
      </c>
      <c r="C18" s="1">
        <v>3962.8</v>
      </c>
      <c r="D18" s="1">
        <v>96072</v>
      </c>
      <c r="E18" s="1">
        <v>79843</v>
      </c>
      <c r="F18" s="1">
        <v>3429.2348999999999</v>
      </c>
      <c r="G18" s="1">
        <v>80207.072</v>
      </c>
      <c r="H18" s="1">
        <v>11413</v>
      </c>
      <c r="I18" s="1"/>
      <c r="J18" s="1">
        <v>4274</v>
      </c>
      <c r="K18" s="1">
        <f t="shared" si="0"/>
        <v>554.79200000000003</v>
      </c>
      <c r="L18" s="1">
        <v>73882</v>
      </c>
      <c r="M18" s="1">
        <v>88798</v>
      </c>
      <c r="N18" s="1">
        <f t="shared" si="2"/>
        <v>173760.09889999998</v>
      </c>
      <c r="O18" s="1">
        <f>E17-N18</f>
        <v>-42567.098899999983</v>
      </c>
    </row>
    <row r="19" spans="1:15" x14ac:dyDescent="0.25">
      <c r="A19" s="1" t="s">
        <v>27</v>
      </c>
      <c r="B19" s="1">
        <v>3648.6</v>
      </c>
      <c r="C19" s="1">
        <v>3295.8</v>
      </c>
      <c r="D19" s="1">
        <v>64641</v>
      </c>
      <c r="E19" s="1">
        <v>63517</v>
      </c>
      <c r="F19" s="1">
        <v>2265.8076000000001</v>
      </c>
      <c r="G19" s="1">
        <v>66706.991999999998</v>
      </c>
      <c r="H19" s="1">
        <v>9491</v>
      </c>
      <c r="I19" s="1"/>
      <c r="J19" s="1">
        <v>3557</v>
      </c>
      <c r="K19" s="1">
        <f t="shared" si="0"/>
        <v>461.41200000000009</v>
      </c>
      <c r="L19" s="1">
        <v>2619</v>
      </c>
      <c r="M19" s="1">
        <v>96271</v>
      </c>
      <c r="N19" s="1">
        <f t="shared" si="2"/>
        <v>85101.211599999995</v>
      </c>
      <c r="O19" s="1">
        <f t="shared" ref="O19:O31" si="3">E19-N19</f>
        <v>-21584.211599999995</v>
      </c>
    </row>
    <row r="20" spans="1:15" x14ac:dyDescent="0.25">
      <c r="A20" s="1" t="s">
        <v>28</v>
      </c>
      <c r="B20" s="1">
        <v>6898</v>
      </c>
      <c r="C20" s="1">
        <v>5717.4</v>
      </c>
      <c r="D20" s="1">
        <v>149388</v>
      </c>
      <c r="E20" s="1">
        <v>136274</v>
      </c>
      <c r="F20" s="1">
        <v>5335.9362000000001</v>
      </c>
      <c r="G20" s="1">
        <v>115720.17600000001</v>
      </c>
      <c r="H20" s="1">
        <v>16466</v>
      </c>
      <c r="I20" s="1"/>
      <c r="J20" s="1">
        <v>4067</v>
      </c>
      <c r="K20" s="1">
        <f t="shared" si="0"/>
        <v>800.43600000000004</v>
      </c>
      <c r="L20" s="1">
        <v>16243</v>
      </c>
      <c r="M20" s="1">
        <v>144419</v>
      </c>
      <c r="N20" s="1">
        <f t="shared" si="2"/>
        <v>158632.54819999999</v>
      </c>
      <c r="O20" s="1">
        <f t="shared" si="3"/>
        <v>-22358.54819999999</v>
      </c>
    </row>
    <row r="21" spans="1:15" x14ac:dyDescent="0.25">
      <c r="A21" s="1" t="s">
        <v>29</v>
      </c>
      <c r="B21" s="1">
        <v>16248.1</v>
      </c>
      <c r="C21" s="1">
        <v>11284.6</v>
      </c>
      <c r="D21" s="1">
        <v>215502</v>
      </c>
      <c r="E21" s="1">
        <v>192082</v>
      </c>
      <c r="F21" s="1">
        <v>7688.8161</v>
      </c>
      <c r="G21" s="1">
        <v>228400.304</v>
      </c>
      <c r="H21" s="1">
        <v>32500</v>
      </c>
      <c r="I21" s="1"/>
      <c r="J21" s="1">
        <v>11819</v>
      </c>
      <c r="K21" s="1">
        <f t="shared" si="0"/>
        <v>1579.8440000000003</v>
      </c>
      <c r="L21" s="21">
        <v>13913</v>
      </c>
      <c r="M21" s="1">
        <v>131122</v>
      </c>
      <c r="N21" s="1">
        <f>L21+K21+J21+H21+G21+F21</f>
        <v>295900.96409999998</v>
      </c>
      <c r="O21" s="1">
        <f t="shared" si="3"/>
        <v>-103818.96409999998</v>
      </c>
    </row>
    <row r="22" spans="1:15" x14ac:dyDescent="0.25">
      <c r="A22" s="1" t="s">
        <v>30</v>
      </c>
      <c r="B22" s="1">
        <v>8182.1</v>
      </c>
      <c r="C22" s="1">
        <v>6070.6</v>
      </c>
      <c r="D22" s="1">
        <v>172007</v>
      </c>
      <c r="E22" s="1">
        <v>150294</v>
      </c>
      <c r="F22" s="1">
        <v>6119.4798000000001</v>
      </c>
      <c r="G22" s="1">
        <v>122868.944</v>
      </c>
      <c r="H22" s="1">
        <v>17483</v>
      </c>
      <c r="I22" s="1"/>
      <c r="J22" s="1">
        <v>3829</v>
      </c>
      <c r="K22" s="1">
        <f t="shared" si="0"/>
        <v>849.88400000000013</v>
      </c>
      <c r="L22" s="1">
        <v>1332</v>
      </c>
      <c r="M22" s="1">
        <v>318738</v>
      </c>
      <c r="N22" s="1">
        <f>F22+G22+H22+J22+K22+L22</f>
        <v>152482.30779999998</v>
      </c>
      <c r="O22" s="1">
        <f t="shared" si="3"/>
        <v>-2188.3077999999805</v>
      </c>
    </row>
    <row r="23" spans="1:15" x14ac:dyDescent="0.25">
      <c r="A23" s="1" t="s">
        <v>31</v>
      </c>
      <c r="B23" s="1">
        <v>3191</v>
      </c>
      <c r="C23" s="1">
        <v>2340.3000000000002</v>
      </c>
      <c r="D23" s="1">
        <v>47109</v>
      </c>
      <c r="E23" s="1">
        <v>46787</v>
      </c>
      <c r="F23" s="1">
        <v>1681.7913000000001</v>
      </c>
      <c r="G23" s="1">
        <v>47367.671999999999</v>
      </c>
      <c r="H23" s="1">
        <v>6740</v>
      </c>
      <c r="I23" s="1"/>
      <c r="J23" s="1">
        <v>129</v>
      </c>
      <c r="K23" s="1">
        <f t="shared" si="0"/>
        <v>327.64200000000005</v>
      </c>
      <c r="L23" s="1"/>
      <c r="M23" s="1">
        <v>12485</v>
      </c>
      <c r="N23" s="1">
        <f>F23+G23+H23+J23+K23</f>
        <v>56246.105299999996</v>
      </c>
      <c r="O23" s="1">
        <f t="shared" si="3"/>
        <v>-9459.1052999999956</v>
      </c>
    </row>
    <row r="24" spans="1:15" x14ac:dyDescent="0.25">
      <c r="A24" s="1" t="s">
        <v>32</v>
      </c>
      <c r="B24" s="1">
        <v>17585.5</v>
      </c>
      <c r="C24" s="1">
        <v>14747.4</v>
      </c>
      <c r="D24" s="1">
        <v>405057</v>
      </c>
      <c r="E24" s="1">
        <v>397534</v>
      </c>
      <c r="F24" s="1">
        <v>14460.534900000001</v>
      </c>
      <c r="G24" s="1">
        <v>298487.37599999999</v>
      </c>
      <c r="H24" s="1">
        <f>C24*2.88</f>
        <v>42472.511999999995</v>
      </c>
      <c r="I24" s="1"/>
      <c r="J24" s="1">
        <v>5877</v>
      </c>
      <c r="K24" s="1">
        <f t="shared" si="0"/>
        <v>2064.636</v>
      </c>
      <c r="L24" s="1">
        <v>115210</v>
      </c>
      <c r="M24" s="1">
        <v>500460</v>
      </c>
      <c r="N24" s="1">
        <f>F24+G24+H24+J24+K24+L24</f>
        <v>478572.0589</v>
      </c>
      <c r="O24" s="1">
        <f t="shared" si="3"/>
        <v>-81038.058900000004</v>
      </c>
    </row>
    <row r="25" spans="1:15" x14ac:dyDescent="0.25">
      <c r="A25" s="1" t="s">
        <v>33</v>
      </c>
      <c r="B25" s="1">
        <v>6955.8</v>
      </c>
      <c r="C25" s="1">
        <v>5996</v>
      </c>
      <c r="D25" s="1">
        <v>101910</v>
      </c>
      <c r="E25" s="1">
        <v>101182</v>
      </c>
      <c r="F25" s="1">
        <v>3638.5083</v>
      </c>
      <c r="G25" s="1">
        <v>121359.03999999999</v>
      </c>
      <c r="H25" s="1">
        <f>C25*2.88</f>
        <v>17268.48</v>
      </c>
      <c r="I25" s="1"/>
      <c r="J25" s="1">
        <v>3680</v>
      </c>
      <c r="K25" s="1">
        <f t="shared" si="0"/>
        <v>839.44</v>
      </c>
      <c r="L25" s="1"/>
      <c r="M25" s="1">
        <v>93608</v>
      </c>
      <c r="N25" s="1">
        <f>F25+G25+H25+J25+K25</f>
        <v>146785.46830000001</v>
      </c>
      <c r="O25" s="1">
        <f t="shared" si="3"/>
        <v>-45603.468300000008</v>
      </c>
    </row>
    <row r="26" spans="1:15" x14ac:dyDescent="0.25">
      <c r="A26" s="1" t="s">
        <v>54</v>
      </c>
      <c r="B26" s="1">
        <v>26232.3</v>
      </c>
      <c r="C26" s="1">
        <v>16111.5</v>
      </c>
      <c r="D26" s="1">
        <v>380394</v>
      </c>
      <c r="E26" s="1">
        <v>392129</v>
      </c>
      <c r="F26" s="1">
        <v>13580.0658</v>
      </c>
      <c r="G26" s="1">
        <v>326096.76</v>
      </c>
      <c r="H26" s="1">
        <f>C26*2.88+74987</f>
        <v>121388.12</v>
      </c>
      <c r="I26" s="1"/>
      <c r="J26" s="1">
        <v>7734</v>
      </c>
      <c r="K26" s="1">
        <f t="shared" si="0"/>
        <v>2255.61</v>
      </c>
      <c r="L26" s="1">
        <v>29264</v>
      </c>
      <c r="M26" s="1">
        <v>247507</v>
      </c>
      <c r="N26" s="1">
        <f>F26+G26+H26+J26+K26+L26</f>
        <v>500318.55579999997</v>
      </c>
      <c r="O26" s="1">
        <f t="shared" si="3"/>
        <v>-108189.55579999997</v>
      </c>
    </row>
    <row r="27" spans="1:15" x14ac:dyDescent="0.25">
      <c r="A27" s="1" t="s">
        <v>34</v>
      </c>
      <c r="B27" s="1">
        <v>20104</v>
      </c>
      <c r="C27" s="1">
        <v>12920.9</v>
      </c>
      <c r="D27" s="1">
        <v>303444</v>
      </c>
      <c r="E27" s="1">
        <v>311493</v>
      </c>
      <c r="F27" s="1">
        <v>10832.950800000001</v>
      </c>
      <c r="G27" s="1">
        <v>261519.016</v>
      </c>
      <c r="H27" s="1">
        <f>C27*2.88+40500</f>
        <v>77712.191999999995</v>
      </c>
      <c r="I27" s="1"/>
      <c r="J27" s="1">
        <v>2054</v>
      </c>
      <c r="K27" s="1">
        <f t="shared" si="0"/>
        <v>1808.9260000000002</v>
      </c>
      <c r="L27" s="1">
        <v>1368</v>
      </c>
      <c r="M27" s="1">
        <v>205631</v>
      </c>
      <c r="N27" s="1">
        <f>F27+G27+H27+J27+K27+L27</f>
        <v>355295.08479999995</v>
      </c>
      <c r="O27" s="1">
        <f t="shared" si="3"/>
        <v>-43802.084799999953</v>
      </c>
    </row>
    <row r="28" spans="1:15" x14ac:dyDescent="0.25">
      <c r="A28" s="1" t="s">
        <v>55</v>
      </c>
      <c r="B28" s="1">
        <v>5690.9</v>
      </c>
      <c r="C28" s="1">
        <v>3939.5</v>
      </c>
      <c r="D28" s="1">
        <v>130004</v>
      </c>
      <c r="E28" s="1">
        <v>119686</v>
      </c>
      <c r="F28" s="1">
        <v>4640.3931000000002</v>
      </c>
      <c r="G28" s="1">
        <v>79735.48</v>
      </c>
      <c r="H28" s="1">
        <f>C28*2.88</f>
        <v>11345.76</v>
      </c>
      <c r="I28" s="1"/>
      <c r="J28" s="1">
        <v>4274</v>
      </c>
      <c r="K28" s="1">
        <f t="shared" si="0"/>
        <v>551.53000000000009</v>
      </c>
      <c r="L28" s="1">
        <v>70995</v>
      </c>
      <c r="M28" s="1">
        <v>228999</v>
      </c>
      <c r="N28" s="1">
        <f>F28+G28+H28+J28+K28+L28</f>
        <v>171542.16310000001</v>
      </c>
      <c r="O28" s="1">
        <f t="shared" si="3"/>
        <v>-51856.163100000005</v>
      </c>
    </row>
    <row r="29" spans="1:15" x14ac:dyDescent="0.25">
      <c r="A29" s="1" t="s">
        <v>56</v>
      </c>
      <c r="B29" s="1">
        <v>5690.9</v>
      </c>
      <c r="C29" s="1">
        <v>3966.1</v>
      </c>
      <c r="D29" s="1">
        <v>130923</v>
      </c>
      <c r="E29" s="1">
        <v>118356</v>
      </c>
      <c r="F29" s="1">
        <v>4673.4156000000003</v>
      </c>
      <c r="G29" s="1">
        <v>80273.864000000001</v>
      </c>
      <c r="H29" s="1">
        <f>C29*2.88</f>
        <v>11422.367999999999</v>
      </c>
      <c r="I29" s="1"/>
      <c r="J29" s="1">
        <v>4274</v>
      </c>
      <c r="K29" s="1">
        <f t="shared" si="0"/>
        <v>555.25400000000002</v>
      </c>
      <c r="L29" s="1">
        <v>7119</v>
      </c>
      <c r="M29" s="1">
        <v>85539</v>
      </c>
      <c r="N29" s="1">
        <f>F29+G29+H29+J29+K29+L29</f>
        <v>108317.90160000001</v>
      </c>
      <c r="O29" s="1">
        <f t="shared" si="3"/>
        <v>10038.098399999988</v>
      </c>
    </row>
    <row r="30" spans="1:15" x14ac:dyDescent="0.25">
      <c r="A30" s="1" t="s">
        <v>57</v>
      </c>
      <c r="B30" s="1">
        <v>3161.8</v>
      </c>
      <c r="C30" s="1">
        <v>2350.4</v>
      </c>
      <c r="D30" s="1">
        <v>99845</v>
      </c>
      <c r="E30" s="1">
        <v>92888</v>
      </c>
      <c r="F30" s="1">
        <v>3564.4665</v>
      </c>
      <c r="G30" s="1">
        <v>47572.095999999998</v>
      </c>
      <c r="H30" s="1">
        <f>C30*2.88</f>
        <v>6769.152</v>
      </c>
      <c r="I30" s="1"/>
      <c r="J30" s="1">
        <v>1128</v>
      </c>
      <c r="K30" s="1">
        <f t="shared" si="0"/>
        <v>329.05600000000004</v>
      </c>
      <c r="L30" s="1"/>
      <c r="M30" s="1">
        <v>41621</v>
      </c>
      <c r="N30" s="1">
        <f>F30+G30+H30+J30+K30</f>
        <v>59362.770499999999</v>
      </c>
      <c r="O30" s="1">
        <f t="shared" si="3"/>
        <v>33525.229500000001</v>
      </c>
    </row>
    <row r="31" spans="1:15" x14ac:dyDescent="0.25">
      <c r="A31" s="11" t="s">
        <v>58</v>
      </c>
      <c r="B31" s="11">
        <v>230098.5</v>
      </c>
      <c r="C31" s="11">
        <v>163494.6</v>
      </c>
      <c r="D31" s="11">
        <v>43332981</v>
      </c>
      <c r="E31" s="11">
        <v>4248039</v>
      </c>
      <c r="F31" s="11">
        <v>261041</v>
      </c>
      <c r="G31" s="11">
        <v>3300081</v>
      </c>
      <c r="H31" s="11">
        <v>636451</v>
      </c>
      <c r="I31" s="11"/>
      <c r="J31" s="11">
        <v>102416</v>
      </c>
      <c r="K31" s="11">
        <v>22889</v>
      </c>
      <c r="L31" s="11">
        <v>449135</v>
      </c>
      <c r="M31" s="11">
        <v>4520775</v>
      </c>
      <c r="N31" s="11">
        <f>F31+L31+K31+J31+H31+G31</f>
        <v>4772013</v>
      </c>
      <c r="O31" s="11">
        <f t="shared" si="3"/>
        <v>-523974</v>
      </c>
    </row>
  </sheetData>
  <mergeCells count="1">
    <mergeCell ref="A1:O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Q12" sqref="Q12"/>
    </sheetView>
  </sheetViews>
  <sheetFormatPr defaultRowHeight="15" x14ac:dyDescent="0.25"/>
  <cols>
    <col min="1" max="1" width="17.5703125" customWidth="1"/>
    <col min="2" max="2" width="8.85546875" customWidth="1"/>
  </cols>
  <sheetData>
    <row r="1" spans="1:15" x14ac:dyDescent="0.25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84.75" customHeight="1" x14ac:dyDescent="0.25">
      <c r="A2" s="8" t="s">
        <v>0</v>
      </c>
      <c r="B2" s="8" t="s">
        <v>1</v>
      </c>
      <c r="C2" s="8" t="s">
        <v>2</v>
      </c>
      <c r="D2" s="8" t="s">
        <v>47</v>
      </c>
      <c r="E2" s="8" t="s">
        <v>48</v>
      </c>
      <c r="F2" s="8" t="s">
        <v>5</v>
      </c>
      <c r="G2" s="8" t="s">
        <v>50</v>
      </c>
      <c r="H2" s="8" t="s">
        <v>6</v>
      </c>
      <c r="I2" s="8" t="s">
        <v>49</v>
      </c>
      <c r="J2" s="8" t="s">
        <v>51</v>
      </c>
      <c r="K2" s="8" t="s">
        <v>8</v>
      </c>
      <c r="L2" s="8" t="s">
        <v>9</v>
      </c>
      <c r="M2" s="8" t="s">
        <v>60</v>
      </c>
      <c r="N2" s="8" t="s">
        <v>10</v>
      </c>
      <c r="O2" s="8" t="s">
        <v>11</v>
      </c>
    </row>
    <row r="3" spans="1:15" x14ac:dyDescent="0.25">
      <c r="A3" s="12" t="s">
        <v>12</v>
      </c>
      <c r="B3" s="13">
        <v>5262.1</v>
      </c>
      <c r="C3" s="13">
        <v>4776.5</v>
      </c>
      <c r="D3" s="1">
        <v>197589</v>
      </c>
      <c r="E3" s="1">
        <v>183054</v>
      </c>
      <c r="F3" s="1">
        <v>7034</v>
      </c>
      <c r="G3" s="1"/>
      <c r="H3" s="1">
        <f t="shared" ref="H3:H30" si="0">C3*21.92</f>
        <v>104700.88</v>
      </c>
      <c r="I3" s="1">
        <f>C3*1.56</f>
        <v>7451.34</v>
      </c>
      <c r="J3" s="1">
        <v>286</v>
      </c>
      <c r="K3" s="1">
        <v>908</v>
      </c>
      <c r="L3" s="1"/>
      <c r="M3" s="1">
        <v>291286</v>
      </c>
      <c r="N3" s="1">
        <f>F3+H3+I3+J3+K3</f>
        <v>120380.22</v>
      </c>
      <c r="O3" s="1">
        <f>E3-N3</f>
        <v>62673.78</v>
      </c>
    </row>
    <row r="4" spans="1:15" x14ac:dyDescent="0.25">
      <c r="A4" s="14" t="s">
        <v>13</v>
      </c>
      <c r="B4" s="13">
        <v>9157.7000000000007</v>
      </c>
      <c r="C4" s="13">
        <v>7725.5</v>
      </c>
      <c r="D4" s="1">
        <v>301287</v>
      </c>
      <c r="E4" s="1">
        <v>293986</v>
      </c>
      <c r="F4" s="1">
        <v>10726</v>
      </c>
      <c r="G4" s="1"/>
      <c r="H4" s="1">
        <f t="shared" si="0"/>
        <v>169342.96000000002</v>
      </c>
      <c r="I4" s="1">
        <f>C4*1.56+24100</f>
        <v>36151.78</v>
      </c>
      <c r="J4" s="1">
        <v>3035</v>
      </c>
      <c r="K4" s="1">
        <v>1468</v>
      </c>
      <c r="L4" s="1">
        <v>11518</v>
      </c>
      <c r="M4" s="1">
        <v>265782</v>
      </c>
      <c r="N4" s="1">
        <f>F4+H4+I4+J4+K4+L4</f>
        <v>232241.74000000002</v>
      </c>
      <c r="O4" s="1">
        <f>E4-M4</f>
        <v>28204</v>
      </c>
    </row>
    <row r="5" spans="1:15" x14ac:dyDescent="0.25">
      <c r="A5" s="12" t="s">
        <v>14</v>
      </c>
      <c r="B5" s="13">
        <v>3513.1</v>
      </c>
      <c r="C5" s="13">
        <v>2437.3000000000002</v>
      </c>
      <c r="D5" s="1">
        <v>46614</v>
      </c>
      <c r="E5" s="1">
        <v>57764</v>
      </c>
      <c r="F5" s="1">
        <v>1659</v>
      </c>
      <c r="G5" s="1"/>
      <c r="H5" s="1">
        <f t="shared" si="0"/>
        <v>53425.616000000009</v>
      </c>
      <c r="I5" s="1">
        <f>C5*1.56+2090</f>
        <v>5892.1880000000001</v>
      </c>
      <c r="J5" s="1">
        <v>2310</v>
      </c>
      <c r="K5" s="1">
        <v>463</v>
      </c>
      <c r="L5" s="1"/>
      <c r="M5" s="1">
        <v>41</v>
      </c>
      <c r="N5" s="1">
        <f>F5+H5+I5+J5+K5</f>
        <v>63749.804000000011</v>
      </c>
      <c r="O5" s="1">
        <f t="shared" ref="O5:O22" si="1">E5-N5</f>
        <v>-5985.804000000011</v>
      </c>
    </row>
    <row r="6" spans="1:15" x14ac:dyDescent="0.25">
      <c r="A6" s="12" t="s">
        <v>15</v>
      </c>
      <c r="B6" s="13">
        <v>8685.7000000000007</v>
      </c>
      <c r="C6" s="13">
        <v>7685.1</v>
      </c>
      <c r="D6" s="1">
        <v>217179</v>
      </c>
      <c r="E6" s="1">
        <v>215412</v>
      </c>
      <c r="F6" s="1">
        <v>7732</v>
      </c>
      <c r="G6" s="1"/>
      <c r="H6" s="1">
        <f t="shared" si="0"/>
        <v>168457.39200000002</v>
      </c>
      <c r="I6" s="1">
        <f t="shared" ref="I6:I12" si="2">C6*1.56</f>
        <v>11988.756000000001</v>
      </c>
      <c r="J6" s="1">
        <v>2996</v>
      </c>
      <c r="K6" s="1">
        <v>1460</v>
      </c>
      <c r="L6" s="1">
        <v>5404</v>
      </c>
      <c r="M6" s="1">
        <v>130673</v>
      </c>
      <c r="N6" s="1">
        <f>F6+H6+I6+J6+K6+L6</f>
        <v>198038.14800000002</v>
      </c>
      <c r="O6" s="1">
        <f t="shared" si="1"/>
        <v>17373.851999999984</v>
      </c>
    </row>
    <row r="7" spans="1:15" x14ac:dyDescent="0.25">
      <c r="A7" s="12" t="s">
        <v>16</v>
      </c>
      <c r="B7" s="13">
        <v>5345.1</v>
      </c>
      <c r="C7" s="13">
        <v>4438.7</v>
      </c>
      <c r="D7" s="1">
        <v>84798</v>
      </c>
      <c r="E7" s="1">
        <v>82262</v>
      </c>
      <c r="F7" s="1">
        <v>3019</v>
      </c>
      <c r="G7" s="1"/>
      <c r="H7" s="1">
        <f t="shared" si="0"/>
        <v>97296.304000000004</v>
      </c>
      <c r="I7" s="1">
        <f t="shared" si="2"/>
        <v>6924.3720000000003</v>
      </c>
      <c r="J7" s="1">
        <v>3078</v>
      </c>
      <c r="K7" s="1">
        <v>843</v>
      </c>
      <c r="L7" s="1">
        <v>935</v>
      </c>
      <c r="M7" s="1">
        <v>61401</v>
      </c>
      <c r="N7" s="1">
        <f>F7+H7+I7+J7+K7+L7</f>
        <v>112095.67600000001</v>
      </c>
      <c r="O7" s="1">
        <f t="shared" si="1"/>
        <v>-29833.676000000007</v>
      </c>
    </row>
    <row r="8" spans="1:15" x14ac:dyDescent="0.25">
      <c r="A8" s="15" t="s">
        <v>61</v>
      </c>
      <c r="B8" s="13">
        <v>491.3</v>
      </c>
      <c r="C8" s="13">
        <v>384</v>
      </c>
      <c r="D8" s="1">
        <v>5268</v>
      </c>
      <c r="E8" s="1">
        <v>4482</v>
      </c>
      <c r="F8" s="1">
        <v>188</v>
      </c>
      <c r="G8" s="1"/>
      <c r="H8" s="1">
        <f t="shared" si="0"/>
        <v>8417.2800000000007</v>
      </c>
      <c r="I8" s="1">
        <f t="shared" si="2"/>
        <v>599.04</v>
      </c>
      <c r="J8" s="1">
        <v>0</v>
      </c>
      <c r="K8" s="1">
        <v>73</v>
      </c>
      <c r="L8" s="1"/>
      <c r="M8" s="1">
        <v>9547</v>
      </c>
      <c r="N8" s="1">
        <f>F8+H8+I8+K8</f>
        <v>9277.32</v>
      </c>
      <c r="O8" s="1">
        <f t="shared" si="1"/>
        <v>-4795.32</v>
      </c>
    </row>
    <row r="9" spans="1:15" x14ac:dyDescent="0.25">
      <c r="A9" s="15" t="s">
        <v>62</v>
      </c>
      <c r="B9" s="13">
        <v>475.9</v>
      </c>
      <c r="C9" s="13">
        <v>387.1</v>
      </c>
      <c r="D9" s="1">
        <v>5322</v>
      </c>
      <c r="E9" s="1">
        <v>5521</v>
      </c>
      <c r="F9" s="1">
        <v>189</v>
      </c>
      <c r="G9" s="1"/>
      <c r="H9" s="1">
        <f t="shared" si="0"/>
        <v>8485.2320000000018</v>
      </c>
      <c r="I9" s="1">
        <f t="shared" si="2"/>
        <v>603.87600000000009</v>
      </c>
      <c r="J9" s="1">
        <v>0</v>
      </c>
      <c r="K9" s="1">
        <v>74</v>
      </c>
      <c r="L9" s="1"/>
      <c r="M9" s="1">
        <v>8871</v>
      </c>
      <c r="N9" s="1">
        <f>F9+H9+I9+K9</f>
        <v>9352.108000000002</v>
      </c>
      <c r="O9" s="1">
        <f t="shared" si="1"/>
        <v>-3831.108000000002</v>
      </c>
    </row>
    <row r="10" spans="1:15" x14ac:dyDescent="0.25">
      <c r="A10" s="15" t="s">
        <v>63</v>
      </c>
      <c r="B10" s="13">
        <v>12046.3</v>
      </c>
      <c r="C10" s="13">
        <v>7499.4</v>
      </c>
      <c r="D10" s="1">
        <v>226504</v>
      </c>
      <c r="E10" s="1">
        <v>214760</v>
      </c>
      <c r="F10" s="1">
        <v>8063</v>
      </c>
      <c r="G10" s="1"/>
      <c r="H10" s="1">
        <f t="shared" si="0"/>
        <v>164386.848</v>
      </c>
      <c r="I10" s="1">
        <f t="shared" si="2"/>
        <v>11699.064</v>
      </c>
      <c r="J10" s="1">
        <v>7879</v>
      </c>
      <c r="K10" s="1">
        <v>1425</v>
      </c>
      <c r="L10" s="1">
        <v>91383</v>
      </c>
      <c r="M10" s="1">
        <v>175386</v>
      </c>
      <c r="N10" s="1">
        <f>F10+H10+I10+J10+K10+L10</f>
        <v>284835.91200000001</v>
      </c>
      <c r="O10" s="1">
        <f t="shared" si="1"/>
        <v>-70075.912000000011</v>
      </c>
    </row>
    <row r="11" spans="1:15" x14ac:dyDescent="0.25">
      <c r="A11" s="16" t="s">
        <v>64</v>
      </c>
      <c r="B11" s="13">
        <v>13017.4</v>
      </c>
      <c r="C11" s="13">
        <v>11516.3</v>
      </c>
      <c r="D11" s="1">
        <v>337890</v>
      </c>
      <c r="E11" s="1">
        <v>343533</v>
      </c>
      <c r="F11" s="1">
        <v>12029</v>
      </c>
      <c r="G11" s="1"/>
      <c r="H11" s="1">
        <f t="shared" si="0"/>
        <v>252437.296</v>
      </c>
      <c r="I11" s="1">
        <f t="shared" si="2"/>
        <v>17965.428</v>
      </c>
      <c r="J11" s="1">
        <v>8292</v>
      </c>
      <c r="K11" s="1">
        <v>2188</v>
      </c>
      <c r="L11" s="1">
        <v>13349</v>
      </c>
      <c r="M11" s="1">
        <v>216109</v>
      </c>
      <c r="N11" s="1">
        <f>F11+H11+I11+J11+K11+L11</f>
        <v>306260.72399999999</v>
      </c>
      <c r="O11" s="1">
        <f t="shared" si="1"/>
        <v>37272.276000000013</v>
      </c>
    </row>
    <row r="12" spans="1:15" x14ac:dyDescent="0.25">
      <c r="A12" s="16" t="s">
        <v>65</v>
      </c>
      <c r="B12" s="13">
        <v>2462.8000000000002</v>
      </c>
      <c r="C12" s="13">
        <v>1854.5</v>
      </c>
      <c r="D12" s="1">
        <v>36831</v>
      </c>
      <c r="E12" s="1">
        <v>30543</v>
      </c>
      <c r="F12" s="1">
        <v>1311</v>
      </c>
      <c r="G12" s="1"/>
      <c r="H12" s="1">
        <f t="shared" si="0"/>
        <v>40650.640000000007</v>
      </c>
      <c r="I12" s="1">
        <f t="shared" si="2"/>
        <v>2893.02</v>
      </c>
      <c r="J12" s="1">
        <v>4548</v>
      </c>
      <c r="K12" s="1">
        <v>352</v>
      </c>
      <c r="L12" s="1">
        <v>410</v>
      </c>
      <c r="M12" s="1">
        <v>68429</v>
      </c>
      <c r="N12" s="1">
        <f>F12+H12+I12+J12+K12+L12</f>
        <v>50164.66</v>
      </c>
      <c r="O12" s="1">
        <f t="shared" si="1"/>
        <v>-19621.660000000003</v>
      </c>
    </row>
    <row r="13" spans="1:15" x14ac:dyDescent="0.25">
      <c r="A13" s="15" t="s">
        <v>66</v>
      </c>
      <c r="B13" s="13">
        <v>6861.6</v>
      </c>
      <c r="C13" s="13">
        <v>4765.8999999999996</v>
      </c>
      <c r="D13" s="1">
        <v>98088</v>
      </c>
      <c r="E13" s="1">
        <v>84359</v>
      </c>
      <c r="F13" s="1">
        <v>3492</v>
      </c>
      <c r="G13" s="1"/>
      <c r="H13" s="1">
        <f t="shared" si="0"/>
        <v>104468.52800000001</v>
      </c>
      <c r="I13" s="1">
        <f>C13*1.56+27600</f>
        <v>35034.804000000004</v>
      </c>
      <c r="J13" s="1">
        <v>3405</v>
      </c>
      <c r="K13" s="1">
        <v>906</v>
      </c>
      <c r="L13" s="1">
        <v>16355</v>
      </c>
      <c r="M13" s="1">
        <v>325558</v>
      </c>
      <c r="N13" s="1">
        <f>F13+H13+I13+J13+K13+L13</f>
        <v>163661.33199999999</v>
      </c>
      <c r="O13" s="1">
        <f t="shared" si="1"/>
        <v>-79302.331999999995</v>
      </c>
    </row>
    <row r="14" spans="1:15" x14ac:dyDescent="0.25">
      <c r="A14" s="15" t="s">
        <v>23</v>
      </c>
      <c r="B14" s="13">
        <v>4882.3</v>
      </c>
      <c r="C14" s="13">
        <v>4403.7</v>
      </c>
      <c r="D14" s="1">
        <v>168969</v>
      </c>
      <c r="E14" s="1">
        <v>165198</v>
      </c>
      <c r="F14" s="1">
        <v>6015</v>
      </c>
      <c r="G14" s="1"/>
      <c r="H14" s="1">
        <f t="shared" si="0"/>
        <v>96529.104000000007</v>
      </c>
      <c r="I14" s="1">
        <f>C14*1.56+2001</f>
        <v>8870.7720000000008</v>
      </c>
      <c r="J14" s="1">
        <v>3031</v>
      </c>
      <c r="K14" s="1">
        <v>837</v>
      </c>
      <c r="L14" s="1"/>
      <c r="M14" s="1">
        <v>318170</v>
      </c>
      <c r="N14" s="1">
        <f>F14+H14+I14+J14+K14</f>
        <v>115282.876</v>
      </c>
      <c r="O14" s="1">
        <f t="shared" si="1"/>
        <v>49915.123999999996</v>
      </c>
    </row>
    <row r="15" spans="1:15" x14ac:dyDescent="0.25">
      <c r="A15" s="15" t="s">
        <v>24</v>
      </c>
      <c r="B15" s="13">
        <v>7758.1</v>
      </c>
      <c r="C15" s="13">
        <v>5921.6</v>
      </c>
      <c r="D15" s="1">
        <v>198876</v>
      </c>
      <c r="E15" s="1">
        <v>185105</v>
      </c>
      <c r="F15" s="1">
        <v>7080</v>
      </c>
      <c r="G15" s="1"/>
      <c r="H15" s="1">
        <f t="shared" si="0"/>
        <v>129801.47200000002</v>
      </c>
      <c r="I15" s="1">
        <f>C15*1.56+9070</f>
        <v>18307.696000000004</v>
      </c>
      <c r="J15" s="1">
        <v>4115</v>
      </c>
      <c r="K15" s="1">
        <v>1125</v>
      </c>
      <c r="L15" s="1">
        <v>22005</v>
      </c>
      <c r="M15" s="1">
        <v>321380</v>
      </c>
      <c r="N15" s="1">
        <f>F15+H15+I15+J15+K15+L15</f>
        <v>182434.16800000001</v>
      </c>
      <c r="O15" s="1">
        <f t="shared" si="1"/>
        <v>2670.8319999999949</v>
      </c>
    </row>
    <row r="16" spans="1:15" x14ac:dyDescent="0.25">
      <c r="A16" s="15" t="s">
        <v>67</v>
      </c>
      <c r="B16" s="13">
        <v>7947.8</v>
      </c>
      <c r="C16" s="13">
        <v>6995.7</v>
      </c>
      <c r="D16" s="1">
        <v>131829</v>
      </c>
      <c r="E16" s="1">
        <v>123006</v>
      </c>
      <c r="F16" s="1">
        <v>4693</v>
      </c>
      <c r="G16" s="1"/>
      <c r="H16" s="1">
        <f t="shared" si="0"/>
        <v>153345.74400000001</v>
      </c>
      <c r="I16" s="1">
        <f>C16*1.56+3723</f>
        <v>14636.291999999999</v>
      </c>
      <c r="J16" s="1">
        <v>2745</v>
      </c>
      <c r="K16" s="1">
        <v>1329</v>
      </c>
      <c r="L16" s="1">
        <v>4823</v>
      </c>
      <c r="M16" s="1">
        <v>208790</v>
      </c>
      <c r="N16" s="1">
        <f>F16+H16+I16+J16+K16+L16</f>
        <v>181572.03599999999</v>
      </c>
      <c r="O16" s="1">
        <f t="shared" si="1"/>
        <v>-58566.035999999993</v>
      </c>
    </row>
    <row r="17" spans="1:15" x14ac:dyDescent="0.25">
      <c r="A17" s="15" t="s">
        <v>68</v>
      </c>
      <c r="B17" s="13">
        <v>4584.8999999999996</v>
      </c>
      <c r="C17" s="13">
        <v>3962.8</v>
      </c>
      <c r="D17" s="1">
        <v>96072</v>
      </c>
      <c r="E17" s="1">
        <v>103749</v>
      </c>
      <c r="F17" s="1">
        <v>3420</v>
      </c>
      <c r="G17" s="1"/>
      <c r="H17" s="1">
        <f t="shared" si="0"/>
        <v>86864.576000000015</v>
      </c>
      <c r="I17" s="1">
        <f>C17*1.56</f>
        <v>6181.9680000000008</v>
      </c>
      <c r="J17" s="1">
        <v>4274</v>
      </c>
      <c r="K17" s="1">
        <v>753</v>
      </c>
      <c r="L17" s="1"/>
      <c r="M17" s="1">
        <v>119538</v>
      </c>
      <c r="N17" s="1">
        <f>F17+H17+I17+J17+K17</f>
        <v>101493.54400000002</v>
      </c>
      <c r="O17" s="1">
        <f t="shared" si="1"/>
        <v>2255.4559999999765</v>
      </c>
    </row>
    <row r="18" spans="1:15" x14ac:dyDescent="0.25">
      <c r="A18" s="15" t="s">
        <v>27</v>
      </c>
      <c r="B18" s="13">
        <v>3648.6</v>
      </c>
      <c r="C18" s="13">
        <v>3295.8</v>
      </c>
      <c r="D18" s="1">
        <v>64641</v>
      </c>
      <c r="E18" s="1">
        <v>59474</v>
      </c>
      <c r="F18" s="1">
        <v>2301</v>
      </c>
      <c r="G18" s="1"/>
      <c r="H18" s="1">
        <f t="shared" si="0"/>
        <v>72243.936000000016</v>
      </c>
      <c r="I18" s="1">
        <f>C18*1.56</f>
        <v>5141.4480000000003</v>
      </c>
      <c r="J18" s="1">
        <v>3557</v>
      </c>
      <c r="K18" s="1">
        <v>626</v>
      </c>
      <c r="L18" s="1">
        <v>1645</v>
      </c>
      <c r="M18" s="1">
        <v>101438</v>
      </c>
      <c r="N18" s="1">
        <f>F18+H18+I18+J18+K18+L18</f>
        <v>85514.38400000002</v>
      </c>
      <c r="O18" s="1">
        <f t="shared" si="1"/>
        <v>-26040.38400000002</v>
      </c>
    </row>
    <row r="19" spans="1:15" x14ac:dyDescent="0.25">
      <c r="A19" s="12" t="s">
        <v>28</v>
      </c>
      <c r="B19" s="13">
        <v>6898</v>
      </c>
      <c r="C19" s="13">
        <v>5717.4</v>
      </c>
      <c r="D19" s="1">
        <v>149374</v>
      </c>
      <c r="E19" s="1">
        <v>139326</v>
      </c>
      <c r="F19" s="1">
        <v>5318</v>
      </c>
      <c r="G19" s="1"/>
      <c r="H19" s="1">
        <f t="shared" si="0"/>
        <v>125325.408</v>
      </c>
      <c r="I19" s="1">
        <f>C19*1.56+1120</f>
        <v>10039.144</v>
      </c>
      <c r="J19" s="1">
        <v>4067</v>
      </c>
      <c r="K19" s="1">
        <v>1086</v>
      </c>
      <c r="L19" s="1">
        <v>11608</v>
      </c>
      <c r="M19" s="1">
        <v>154467</v>
      </c>
      <c r="N19" s="1">
        <f>F19+H19+I19+J19+K19+L19</f>
        <v>157443.552</v>
      </c>
      <c r="O19" s="1">
        <f t="shared" si="1"/>
        <v>-18117.551999999996</v>
      </c>
    </row>
    <row r="20" spans="1:15" x14ac:dyDescent="0.25">
      <c r="A20" s="12" t="s">
        <v>29</v>
      </c>
      <c r="B20" s="13">
        <v>16248.1</v>
      </c>
      <c r="C20" s="13">
        <v>11284.6</v>
      </c>
      <c r="D20" s="1">
        <v>215502</v>
      </c>
      <c r="E20" s="1">
        <v>195585</v>
      </c>
      <c r="F20" s="1">
        <v>7672</v>
      </c>
      <c r="G20" s="1"/>
      <c r="H20" s="1">
        <f t="shared" si="0"/>
        <v>247358.43200000003</v>
      </c>
      <c r="I20" s="1">
        <f>C20*1.56+102300</f>
        <v>119903.976</v>
      </c>
      <c r="J20" s="1">
        <v>11819</v>
      </c>
      <c r="K20" s="1">
        <v>2144</v>
      </c>
      <c r="L20" s="1">
        <v>25262</v>
      </c>
      <c r="M20" s="1">
        <v>151041</v>
      </c>
      <c r="N20" s="1">
        <f>F20+H20+I20+J20+K20+L20</f>
        <v>414159.40800000005</v>
      </c>
      <c r="O20" s="1">
        <f t="shared" si="1"/>
        <v>-218574.40800000005</v>
      </c>
    </row>
    <row r="21" spans="1:15" x14ac:dyDescent="0.25">
      <c r="A21" s="12" t="s">
        <v>30</v>
      </c>
      <c r="B21" s="13">
        <v>8182.1</v>
      </c>
      <c r="C21" s="13">
        <v>6070.6</v>
      </c>
      <c r="D21" s="1">
        <v>172023</v>
      </c>
      <c r="E21" s="1">
        <v>170142</v>
      </c>
      <c r="F21" s="1">
        <v>6124</v>
      </c>
      <c r="G21" s="1"/>
      <c r="H21" s="1">
        <f t="shared" si="0"/>
        <v>133067.55200000003</v>
      </c>
      <c r="I21" s="1">
        <f>C21*1.56</f>
        <v>9470.1360000000004</v>
      </c>
      <c r="J21" s="1">
        <v>3829</v>
      </c>
      <c r="K21" s="1">
        <v>1153</v>
      </c>
      <c r="L21" s="1"/>
      <c r="M21" s="1">
        <v>298738</v>
      </c>
      <c r="N21" s="1">
        <f>F21+H21+I21+J21+K21</f>
        <v>153643.68800000002</v>
      </c>
      <c r="O21" s="1">
        <f t="shared" si="1"/>
        <v>16498.311999999976</v>
      </c>
    </row>
    <row r="22" spans="1:15" x14ac:dyDescent="0.25">
      <c r="A22" s="12" t="s">
        <v>31</v>
      </c>
      <c r="B22" s="13">
        <v>3191</v>
      </c>
      <c r="C22" s="13">
        <v>2340.3000000000002</v>
      </c>
      <c r="D22" s="1">
        <v>47109</v>
      </c>
      <c r="E22" s="1">
        <v>45670</v>
      </c>
      <c r="F22" s="1">
        <v>1677</v>
      </c>
      <c r="G22" s="1"/>
      <c r="H22" s="1">
        <f t="shared" si="0"/>
        <v>51299.376000000011</v>
      </c>
      <c r="I22" s="1">
        <f>C22*1.56</f>
        <v>3650.8680000000004</v>
      </c>
      <c r="J22" s="1">
        <v>129</v>
      </c>
      <c r="K22" s="1">
        <v>462</v>
      </c>
      <c r="L22" s="1"/>
      <c r="M22" s="1">
        <v>13924</v>
      </c>
      <c r="N22" s="1">
        <f>F22+H22+I22+J22+K22</f>
        <v>57218.244000000013</v>
      </c>
      <c r="O22" s="1">
        <f t="shared" si="1"/>
        <v>-11548.244000000013</v>
      </c>
    </row>
    <row r="23" spans="1:15" x14ac:dyDescent="0.25">
      <c r="A23" s="12" t="s">
        <v>32</v>
      </c>
      <c r="B23" s="13">
        <v>17585.5</v>
      </c>
      <c r="C23" s="13">
        <v>14747.4</v>
      </c>
      <c r="D23" s="1">
        <v>518388</v>
      </c>
      <c r="E23" s="1">
        <v>446161</v>
      </c>
      <c r="F23" s="1">
        <v>18455</v>
      </c>
      <c r="G23" s="1"/>
      <c r="H23" s="1">
        <f t="shared" si="0"/>
        <v>323263.00800000003</v>
      </c>
      <c r="I23" s="1">
        <f>C23*1.56+16800</f>
        <v>39805.944000000003</v>
      </c>
      <c r="J23" s="1">
        <v>5877</v>
      </c>
      <c r="K23" s="1">
        <v>2802</v>
      </c>
      <c r="L23" s="1">
        <v>14332</v>
      </c>
      <c r="M23" s="1">
        <v>544726</v>
      </c>
      <c r="N23" s="1">
        <f>F23+H23+I23+J23+K23+L23</f>
        <v>404534.95200000005</v>
      </c>
      <c r="O23" s="1">
        <f>E23</f>
        <v>446161</v>
      </c>
    </row>
    <row r="24" spans="1:15" x14ac:dyDescent="0.25">
      <c r="A24" s="12" t="s">
        <v>69</v>
      </c>
      <c r="B24" s="13">
        <v>6955.8</v>
      </c>
      <c r="C24" s="13">
        <v>5996</v>
      </c>
      <c r="D24" s="1">
        <v>101907</v>
      </c>
      <c r="E24" s="1">
        <v>99518</v>
      </c>
      <c r="F24" s="1">
        <v>3628</v>
      </c>
      <c r="G24" s="1"/>
      <c r="H24" s="1">
        <f t="shared" si="0"/>
        <v>131432.32000000001</v>
      </c>
      <c r="I24" s="1">
        <f>C24*1.56</f>
        <v>9353.76</v>
      </c>
      <c r="J24" s="1">
        <v>3680</v>
      </c>
      <c r="K24" s="1">
        <v>1139</v>
      </c>
      <c r="L24" s="1"/>
      <c r="M24" s="1">
        <v>95997</v>
      </c>
      <c r="N24" s="1">
        <f>F24+H24+I24+J24+K24</f>
        <v>149233.08000000002</v>
      </c>
      <c r="O24" s="1">
        <f>E24-N24</f>
        <v>-49715.080000000016</v>
      </c>
    </row>
    <row r="25" spans="1:15" x14ac:dyDescent="0.25">
      <c r="A25" s="12" t="s">
        <v>54</v>
      </c>
      <c r="B25" s="17">
        <v>26232.3</v>
      </c>
      <c r="C25" s="18">
        <v>16111.5</v>
      </c>
      <c r="D25" s="1">
        <v>380394</v>
      </c>
      <c r="E25" s="1">
        <v>386417</v>
      </c>
      <c r="F25" s="1">
        <v>13542</v>
      </c>
      <c r="G25" s="1"/>
      <c r="H25" s="1">
        <f t="shared" si="0"/>
        <v>353164.08</v>
      </c>
      <c r="I25" s="1">
        <f>C25*1.56+53258</f>
        <v>78391.94</v>
      </c>
      <c r="J25" s="1">
        <v>7734</v>
      </c>
      <c r="K25" s="1">
        <v>3061</v>
      </c>
      <c r="L25" s="1">
        <v>33606</v>
      </c>
      <c r="M25" s="1">
        <v>241483</v>
      </c>
      <c r="N25" s="1">
        <f t="shared" ref="N25:N30" si="3">F25+H25+I25+J25+K25+L25</f>
        <v>489499.02</v>
      </c>
      <c r="O25" s="1">
        <f>E25-N25</f>
        <v>-103082.02000000002</v>
      </c>
    </row>
    <row r="26" spans="1:15" x14ac:dyDescent="0.25">
      <c r="A26" s="12" t="s">
        <v>70</v>
      </c>
      <c r="B26" s="19">
        <v>20104</v>
      </c>
      <c r="C26" s="19">
        <v>12920.9</v>
      </c>
      <c r="D26" s="1">
        <v>303444</v>
      </c>
      <c r="E26" s="1">
        <v>295538</v>
      </c>
      <c r="F26" s="1">
        <v>10802</v>
      </c>
      <c r="G26" s="1"/>
      <c r="H26" s="1">
        <f t="shared" si="0"/>
        <v>283226.12800000003</v>
      </c>
      <c r="I26" s="1">
        <f>C26*1.56+40500</f>
        <v>60656.603999999999</v>
      </c>
      <c r="J26" s="1">
        <v>2054</v>
      </c>
      <c r="K26" s="1">
        <v>2455</v>
      </c>
      <c r="L26" s="1">
        <v>6477</v>
      </c>
      <c r="M26" s="1">
        <v>97801</v>
      </c>
      <c r="N26" s="1">
        <f t="shared" si="3"/>
        <v>365670.73200000002</v>
      </c>
      <c r="O26" s="1">
        <f>E26-M26</f>
        <v>197737</v>
      </c>
    </row>
    <row r="27" spans="1:15" x14ac:dyDescent="0.25">
      <c r="A27" s="12" t="s">
        <v>55</v>
      </c>
      <c r="B27" s="19">
        <v>5690.9</v>
      </c>
      <c r="C27" s="19">
        <v>3939.5</v>
      </c>
      <c r="D27" s="1">
        <v>130032</v>
      </c>
      <c r="E27" s="1">
        <v>116956</v>
      </c>
      <c r="F27" s="1">
        <v>4629</v>
      </c>
      <c r="G27" s="1"/>
      <c r="H27" s="1">
        <f t="shared" si="0"/>
        <v>86353.840000000011</v>
      </c>
      <c r="I27" s="1">
        <f>C27*1.56</f>
        <v>6145.62</v>
      </c>
      <c r="J27" s="1">
        <v>4274</v>
      </c>
      <c r="K27" s="1">
        <v>749</v>
      </c>
      <c r="L27" s="1">
        <v>2178</v>
      </c>
      <c r="M27" s="1">
        <v>240661</v>
      </c>
      <c r="N27" s="1">
        <f t="shared" si="3"/>
        <v>104329.46</v>
      </c>
      <c r="O27" s="1">
        <f>E27-N27</f>
        <v>12626.539999999994</v>
      </c>
    </row>
    <row r="28" spans="1:15" x14ac:dyDescent="0.25">
      <c r="A28" s="12" t="s">
        <v>56</v>
      </c>
      <c r="B28" s="19">
        <v>5690.9</v>
      </c>
      <c r="C28" s="19">
        <v>3966.1</v>
      </c>
      <c r="D28" s="1">
        <v>130923</v>
      </c>
      <c r="E28" s="1">
        <v>134801</v>
      </c>
      <c r="F28" s="1">
        <v>4661</v>
      </c>
      <c r="G28" s="1"/>
      <c r="H28" s="1">
        <f t="shared" si="0"/>
        <v>86936.912000000011</v>
      </c>
      <c r="I28" s="1">
        <f>C28*1.56</f>
        <v>6187.116</v>
      </c>
      <c r="J28" s="1">
        <v>4274</v>
      </c>
      <c r="K28" s="1">
        <v>754</v>
      </c>
      <c r="L28" s="1">
        <v>41962</v>
      </c>
      <c r="M28" s="1">
        <v>81662</v>
      </c>
      <c r="N28" s="1">
        <f t="shared" si="3"/>
        <v>144775.02799999999</v>
      </c>
      <c r="O28" s="1">
        <f>E28-N28</f>
        <v>-9974.0279999999912</v>
      </c>
    </row>
    <row r="29" spans="1:15" x14ac:dyDescent="0.25">
      <c r="A29" s="12" t="s">
        <v>57</v>
      </c>
      <c r="B29" s="1">
        <v>3161.8</v>
      </c>
      <c r="C29" s="1">
        <v>2350.4</v>
      </c>
      <c r="D29" s="1">
        <v>99846</v>
      </c>
      <c r="E29" s="1">
        <v>107810</v>
      </c>
      <c r="F29" s="1">
        <v>3555</v>
      </c>
      <c r="G29" s="1"/>
      <c r="H29" s="1">
        <f t="shared" si="0"/>
        <v>51520.768000000004</v>
      </c>
      <c r="I29" s="1">
        <f>C29*1.56</f>
        <v>3666.6240000000003</v>
      </c>
      <c r="J29" s="1">
        <v>1128</v>
      </c>
      <c r="K29" s="1">
        <v>447</v>
      </c>
      <c r="L29" s="1">
        <v>13034</v>
      </c>
      <c r="M29" s="1">
        <v>33654</v>
      </c>
      <c r="N29" s="1">
        <f t="shared" si="3"/>
        <v>73351.392000000007</v>
      </c>
      <c r="O29" s="1">
        <f>E29-N29</f>
        <v>34458.607999999993</v>
      </c>
    </row>
    <row r="30" spans="1:15" x14ac:dyDescent="0.25">
      <c r="A30" s="20" t="s">
        <v>58</v>
      </c>
      <c r="B30" s="11">
        <v>216081</v>
      </c>
      <c r="C30" s="11">
        <v>163494.6</v>
      </c>
      <c r="D30" s="11">
        <v>4466699</v>
      </c>
      <c r="E30" s="11">
        <v>4290132</v>
      </c>
      <c r="F30" s="11">
        <v>159014</v>
      </c>
      <c r="G30" s="11"/>
      <c r="H30" s="11">
        <f t="shared" si="0"/>
        <v>3583801.6320000002</v>
      </c>
      <c r="I30" s="11">
        <v>537614</v>
      </c>
      <c r="J30" s="11">
        <v>102416</v>
      </c>
      <c r="K30" s="11">
        <v>31082</v>
      </c>
      <c r="L30" s="11">
        <v>316286</v>
      </c>
      <c r="M30" s="11">
        <v>4576553</v>
      </c>
      <c r="N30" s="11">
        <f t="shared" si="3"/>
        <v>4730213.6320000002</v>
      </c>
      <c r="O30" s="11">
        <f>E30-N30</f>
        <v>-440081.63200000022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квартал</vt:lpstr>
      <vt:lpstr>II квартал</vt:lpstr>
      <vt:lpstr>III квартал</vt:lpstr>
      <vt:lpstr>IV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2022-03-24T08:57:16Z</dcterms:modified>
</cp:coreProperties>
</file>