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I квартал" sheetId="1" r:id="rId1"/>
    <sheet name="II квартал" sheetId="2" r:id="rId2"/>
    <sheet name="III квартал " sheetId="3" r:id="rId3"/>
    <sheet name="IV квартал" sheetId="4" r:id="rId4"/>
  </sheets>
  <calcPr calcId="144525"/>
</workbook>
</file>

<file path=xl/calcChain.xml><?xml version="1.0" encoding="utf-8"?>
<calcChain xmlns="http://schemas.openxmlformats.org/spreadsheetml/2006/main">
  <c r="O29" i="3" l="1"/>
  <c r="N29" i="3"/>
  <c r="M29" i="3"/>
  <c r="L29" i="3"/>
  <c r="N30" i="2"/>
  <c r="O30" i="2" s="1"/>
  <c r="M30" i="2"/>
  <c r="L30" i="2"/>
  <c r="L31" i="1"/>
  <c r="M31" i="1"/>
  <c r="N31" i="1"/>
  <c r="O31" i="1"/>
  <c r="N26" i="4" l="1"/>
  <c r="O26" i="4" s="1"/>
  <c r="K26" i="4"/>
  <c r="F26" i="4"/>
  <c r="K25" i="4"/>
  <c r="I25" i="4"/>
  <c r="H25" i="4"/>
  <c r="F25" i="4"/>
  <c r="N25" i="4" s="1"/>
  <c r="O25" i="4" s="1"/>
  <c r="N24" i="4"/>
  <c r="O24" i="4" s="1"/>
  <c r="K24" i="4"/>
  <c r="I24" i="4"/>
  <c r="H24" i="4"/>
  <c r="F24" i="4"/>
  <c r="N23" i="4"/>
  <c r="O23" i="4" s="1"/>
  <c r="K23" i="4"/>
  <c r="I23" i="4"/>
  <c r="H23" i="4"/>
  <c r="F23" i="4"/>
  <c r="K22" i="4"/>
  <c r="I22" i="4"/>
  <c r="H22" i="4"/>
  <c r="F22" i="4"/>
  <c r="N22" i="4" s="1"/>
  <c r="O22" i="4" s="1"/>
  <c r="K21" i="4"/>
  <c r="I21" i="4"/>
  <c r="H21" i="4"/>
  <c r="F21" i="4"/>
  <c r="N21" i="4" s="1"/>
  <c r="O21" i="4" s="1"/>
  <c r="N20" i="4"/>
  <c r="O20" i="4" s="1"/>
  <c r="K20" i="4"/>
  <c r="I20" i="4"/>
  <c r="H20" i="4"/>
  <c r="F20" i="4"/>
  <c r="K19" i="4"/>
  <c r="I19" i="4"/>
  <c r="N19" i="4" s="1"/>
  <c r="O19" i="4" s="1"/>
  <c r="H19" i="4"/>
  <c r="F19" i="4"/>
  <c r="K18" i="4"/>
  <c r="I18" i="4"/>
  <c r="H18" i="4"/>
  <c r="F18" i="4"/>
  <c r="N18" i="4" s="1"/>
  <c r="O18" i="4" s="1"/>
  <c r="K17" i="4"/>
  <c r="I17" i="4"/>
  <c r="H17" i="4"/>
  <c r="F17" i="4"/>
  <c r="N17" i="4" s="1"/>
  <c r="O17" i="4" s="1"/>
  <c r="N16" i="4"/>
  <c r="O16" i="4" s="1"/>
  <c r="K16" i="4"/>
  <c r="I16" i="4"/>
  <c r="H16" i="4"/>
  <c r="F16" i="4"/>
  <c r="K15" i="4"/>
  <c r="I15" i="4"/>
  <c r="N15" i="4" s="1"/>
  <c r="O15" i="4" s="1"/>
  <c r="H15" i="4"/>
  <c r="F15" i="4"/>
  <c r="K14" i="4"/>
  <c r="I14" i="4"/>
  <c r="H14" i="4"/>
  <c r="F14" i="4"/>
  <c r="N14" i="4" s="1"/>
  <c r="O14" i="4" s="1"/>
  <c r="K13" i="4"/>
  <c r="I13" i="4"/>
  <c r="H13" i="4"/>
  <c r="F13" i="4"/>
  <c r="N13" i="4" s="1"/>
  <c r="O13" i="4" s="1"/>
  <c r="N12" i="4"/>
  <c r="O12" i="4" s="1"/>
  <c r="K12" i="4"/>
  <c r="I12" i="4"/>
  <c r="H12" i="4"/>
  <c r="F12" i="4"/>
  <c r="K11" i="4"/>
  <c r="I11" i="4"/>
  <c r="N11" i="4" s="1"/>
  <c r="O11" i="4" s="1"/>
  <c r="H11" i="4"/>
  <c r="F11" i="4"/>
  <c r="K10" i="4"/>
  <c r="I10" i="4"/>
  <c r="H10" i="4"/>
  <c r="F10" i="4"/>
  <c r="N10" i="4" s="1"/>
  <c r="O10" i="4" s="1"/>
  <c r="K9" i="4"/>
  <c r="I9" i="4"/>
  <c r="H9" i="4"/>
  <c r="F9" i="4"/>
  <c r="N9" i="4" s="1"/>
  <c r="O9" i="4" s="1"/>
  <c r="N8" i="4"/>
  <c r="O8" i="4" s="1"/>
  <c r="K8" i="4"/>
  <c r="I8" i="4"/>
  <c r="H8" i="4"/>
  <c r="F8" i="4"/>
  <c r="K7" i="4"/>
  <c r="I7" i="4"/>
  <c r="N7" i="4" s="1"/>
  <c r="O7" i="4" s="1"/>
  <c r="H7" i="4"/>
  <c r="F7" i="4"/>
  <c r="K6" i="4"/>
  <c r="I6" i="4"/>
  <c r="H6" i="4"/>
  <c r="F6" i="4"/>
  <c r="N6" i="4" s="1"/>
  <c r="O6" i="4" s="1"/>
  <c r="K5" i="4"/>
  <c r="I5" i="4"/>
  <c r="H5" i="4"/>
  <c r="F5" i="4"/>
  <c r="N5" i="4" s="1"/>
  <c r="O5" i="4" s="1"/>
  <c r="N4" i="4"/>
  <c r="O4" i="4" s="1"/>
  <c r="K4" i="4"/>
  <c r="I4" i="4"/>
  <c r="H4" i="4"/>
  <c r="F4" i="4"/>
  <c r="K3" i="4"/>
  <c r="I3" i="4"/>
  <c r="N3" i="4" s="1"/>
  <c r="O3" i="4" s="1"/>
  <c r="H3" i="4"/>
  <c r="F3" i="4"/>
  <c r="G30" i="2" l="1"/>
  <c r="F30" i="2"/>
  <c r="G29" i="2"/>
  <c r="N29" i="2" s="1"/>
  <c r="O29" i="2" s="1"/>
  <c r="F29" i="2"/>
  <c r="K28" i="2"/>
  <c r="I28" i="2"/>
  <c r="G28" i="2"/>
  <c r="F28" i="2"/>
  <c r="K27" i="2"/>
  <c r="I27" i="2"/>
  <c r="G27" i="2"/>
  <c r="F27" i="2"/>
  <c r="K26" i="2"/>
  <c r="I26" i="2"/>
  <c r="G26" i="2"/>
  <c r="F26" i="2"/>
  <c r="K25" i="2"/>
  <c r="I25" i="2"/>
  <c r="G25" i="2"/>
  <c r="F25" i="2"/>
  <c r="K24" i="2"/>
  <c r="I24" i="2"/>
  <c r="G24" i="2"/>
  <c r="F24" i="2"/>
  <c r="K23" i="2"/>
  <c r="I23" i="2"/>
  <c r="G23" i="2"/>
  <c r="F23" i="2"/>
  <c r="K22" i="2"/>
  <c r="I22" i="2"/>
  <c r="G22" i="2"/>
  <c r="F22" i="2"/>
  <c r="K21" i="2"/>
  <c r="I21" i="2"/>
  <c r="G21" i="2"/>
  <c r="F21" i="2"/>
  <c r="K20" i="2"/>
  <c r="I20" i="2"/>
  <c r="G20" i="2"/>
  <c r="F20" i="2"/>
  <c r="K19" i="2"/>
  <c r="I19" i="2"/>
  <c r="G19" i="2"/>
  <c r="F19" i="2"/>
  <c r="K18" i="2"/>
  <c r="I18" i="2"/>
  <c r="G18" i="2"/>
  <c r="F18" i="2"/>
  <c r="K17" i="2"/>
  <c r="I17" i="2"/>
  <c r="G17" i="2"/>
  <c r="F17" i="2"/>
  <c r="K16" i="2"/>
  <c r="I16" i="2"/>
  <c r="G16" i="2"/>
  <c r="F16" i="2"/>
  <c r="K15" i="2"/>
  <c r="I15" i="2"/>
  <c r="G15" i="2"/>
  <c r="F15" i="2"/>
  <c r="K14" i="2"/>
  <c r="I14" i="2"/>
  <c r="G14" i="2"/>
  <c r="F14" i="2"/>
  <c r="K13" i="2"/>
  <c r="I13" i="2"/>
  <c r="G13" i="2"/>
  <c r="F13" i="2"/>
  <c r="K12" i="2"/>
  <c r="I12" i="2"/>
  <c r="G12" i="2"/>
  <c r="F12" i="2"/>
  <c r="K11" i="2"/>
  <c r="I11" i="2"/>
  <c r="G11" i="2"/>
  <c r="F11" i="2"/>
  <c r="K10" i="2"/>
  <c r="I10" i="2"/>
  <c r="G10" i="2"/>
  <c r="F10" i="2"/>
  <c r="K9" i="2"/>
  <c r="I9" i="2"/>
  <c r="G9" i="2"/>
  <c r="F9" i="2"/>
  <c r="K8" i="2"/>
  <c r="I8" i="2"/>
  <c r="G8" i="2"/>
  <c r="F8" i="2"/>
  <c r="K7" i="2"/>
  <c r="I7" i="2"/>
  <c r="G7" i="2"/>
  <c r="F7" i="2"/>
  <c r="K6" i="2"/>
  <c r="I6" i="2"/>
  <c r="G6" i="2"/>
  <c r="F6" i="2"/>
  <c r="K5" i="2"/>
  <c r="I5" i="2"/>
  <c r="G5" i="2"/>
  <c r="F5" i="2"/>
  <c r="K4" i="2"/>
  <c r="I4" i="2"/>
  <c r="G4" i="2"/>
  <c r="F4" i="2"/>
  <c r="N11" i="2" l="1"/>
  <c r="O11" i="2" s="1"/>
  <c r="N19" i="2"/>
  <c r="O19" i="2" s="1"/>
  <c r="N6" i="2"/>
  <c r="O6" i="2" s="1"/>
  <c r="N10" i="2"/>
  <c r="O10" i="2" s="1"/>
  <c r="N14" i="2"/>
  <c r="O14" i="2" s="1"/>
  <c r="N18" i="2"/>
  <c r="O18" i="2" s="1"/>
  <c r="N22" i="2"/>
  <c r="O22" i="2" s="1"/>
  <c r="N26" i="2"/>
  <c r="O26" i="2" s="1"/>
  <c r="N7" i="2"/>
  <c r="O7" i="2" s="1"/>
  <c r="N5" i="2"/>
  <c r="O5" i="2" s="1"/>
  <c r="N9" i="2"/>
  <c r="O9" i="2" s="1"/>
  <c r="N13" i="2"/>
  <c r="O13" i="2" s="1"/>
  <c r="N17" i="2"/>
  <c r="O17" i="2" s="1"/>
  <c r="N21" i="2"/>
  <c r="O21" i="2" s="1"/>
  <c r="N25" i="2"/>
  <c r="O25" i="2" s="1"/>
  <c r="N27" i="2"/>
  <c r="O27" i="2" s="1"/>
  <c r="N15" i="2"/>
  <c r="O15" i="2" s="1"/>
  <c r="N23" i="2"/>
  <c r="O23" i="2" s="1"/>
  <c r="N4" i="2"/>
  <c r="O4" i="2" s="1"/>
  <c r="N8" i="2"/>
  <c r="O8" i="2" s="1"/>
  <c r="N12" i="2"/>
  <c r="O12" i="2" s="1"/>
  <c r="N16" i="2"/>
  <c r="O16" i="2" s="1"/>
  <c r="N20" i="2"/>
  <c r="O20" i="2" s="1"/>
  <c r="N24" i="2"/>
  <c r="O24" i="2" s="1"/>
  <c r="N28" i="2"/>
  <c r="O28" i="2" s="1"/>
  <c r="F31" i="1"/>
  <c r="K30" i="1"/>
  <c r="I30" i="1"/>
  <c r="G30" i="1"/>
  <c r="F30" i="1"/>
  <c r="K29" i="1"/>
  <c r="I29" i="1"/>
  <c r="G29" i="1"/>
  <c r="F29" i="1"/>
  <c r="K28" i="1"/>
  <c r="I28" i="1"/>
  <c r="G28" i="1"/>
  <c r="F28" i="1"/>
  <c r="K27" i="1"/>
  <c r="I27" i="1"/>
  <c r="G27" i="1"/>
  <c r="F27" i="1"/>
  <c r="K26" i="1"/>
  <c r="I26" i="1"/>
  <c r="G26" i="1"/>
  <c r="F26" i="1"/>
  <c r="K25" i="1"/>
  <c r="I25" i="1"/>
  <c r="G25" i="1"/>
  <c r="F25" i="1"/>
  <c r="K24" i="1"/>
  <c r="I24" i="1"/>
  <c r="G24" i="1"/>
  <c r="F24" i="1"/>
  <c r="K23" i="1"/>
  <c r="I23" i="1"/>
  <c r="G23" i="1"/>
  <c r="F23" i="1"/>
  <c r="K22" i="1"/>
  <c r="I22" i="1"/>
  <c r="G22" i="1"/>
  <c r="F22" i="1"/>
  <c r="K21" i="1"/>
  <c r="I21" i="1"/>
  <c r="G21" i="1"/>
  <c r="F21" i="1"/>
  <c r="K20" i="1"/>
  <c r="I20" i="1"/>
  <c r="G20" i="1"/>
  <c r="F20" i="1"/>
  <c r="K19" i="1"/>
  <c r="I19" i="1"/>
  <c r="G19" i="1"/>
  <c r="F19" i="1"/>
  <c r="K18" i="1"/>
  <c r="I18" i="1"/>
  <c r="G18" i="1"/>
  <c r="F18" i="1"/>
  <c r="K17" i="1"/>
  <c r="I17" i="1"/>
  <c r="G17" i="1"/>
  <c r="F17" i="1"/>
  <c r="K16" i="1"/>
  <c r="I16" i="1"/>
  <c r="G16" i="1"/>
  <c r="F16" i="1"/>
  <c r="K15" i="1"/>
  <c r="I15" i="1"/>
  <c r="G15" i="1"/>
  <c r="F15" i="1"/>
  <c r="K14" i="1"/>
  <c r="I14" i="1"/>
  <c r="G14" i="1"/>
  <c r="N14" i="1" s="1"/>
  <c r="F14" i="1"/>
  <c r="K13" i="1"/>
  <c r="I13" i="1"/>
  <c r="G13" i="1"/>
  <c r="F13" i="1"/>
  <c r="K12" i="1"/>
  <c r="I12" i="1"/>
  <c r="G12" i="1"/>
  <c r="F12" i="1"/>
  <c r="K11" i="1"/>
  <c r="I11" i="1"/>
  <c r="G11" i="1"/>
  <c r="F11" i="1"/>
  <c r="K10" i="1"/>
  <c r="I10" i="1"/>
  <c r="G10" i="1"/>
  <c r="N10" i="1" s="1"/>
  <c r="O10" i="1" s="1"/>
  <c r="F10" i="1"/>
  <c r="K9" i="1"/>
  <c r="I9" i="1"/>
  <c r="G9" i="1"/>
  <c r="F9" i="1"/>
  <c r="K8" i="1"/>
  <c r="I8" i="1"/>
  <c r="G8" i="1"/>
  <c r="F8" i="1"/>
  <c r="O7" i="1"/>
  <c r="K7" i="1"/>
  <c r="I7" i="1"/>
  <c r="G7" i="1"/>
  <c r="F7" i="1"/>
  <c r="N7" i="1" s="1"/>
  <c r="K6" i="1"/>
  <c r="I6" i="1"/>
  <c r="G6" i="1"/>
  <c r="F6" i="1"/>
  <c r="K5" i="1"/>
  <c r="I5" i="1"/>
  <c r="G5" i="1"/>
  <c r="F5" i="1"/>
  <c r="K4" i="1"/>
  <c r="I4" i="1"/>
  <c r="G4" i="1"/>
  <c r="F4" i="1"/>
  <c r="N9" i="1" l="1"/>
  <c r="O9" i="1" s="1"/>
  <c r="N16" i="1"/>
  <c r="O16" i="1" s="1"/>
  <c r="N20" i="1"/>
  <c r="O20" i="1" s="1"/>
  <c r="N24" i="1"/>
  <c r="O24" i="1" s="1"/>
  <c r="N30" i="1"/>
  <c r="O30" i="1" s="1"/>
  <c r="N28" i="1"/>
  <c r="O28" i="1" s="1"/>
  <c r="N18" i="1"/>
  <c r="O18" i="1" s="1"/>
  <c r="N11" i="1"/>
  <c r="O11" i="1" s="1"/>
  <c r="O14" i="1"/>
  <c r="N15" i="1"/>
  <c r="O15" i="1" s="1"/>
  <c r="N19" i="1"/>
  <c r="O19" i="1" s="1"/>
  <c r="N23" i="1"/>
  <c r="O23" i="1" s="1"/>
  <c r="N27" i="1"/>
  <c r="O27" i="1" s="1"/>
  <c r="N5" i="1"/>
  <c r="O5" i="1" s="1"/>
  <c r="N26" i="1"/>
  <c r="O26" i="1" s="1"/>
  <c r="N22" i="1"/>
  <c r="O22" i="1" s="1"/>
  <c r="N4" i="1"/>
  <c r="O4" i="1" s="1"/>
  <c r="N13" i="1"/>
  <c r="O13" i="1" s="1"/>
  <c r="N6" i="1"/>
  <c r="O6" i="1" s="1"/>
  <c r="N8" i="1"/>
  <c r="O8" i="1" s="1"/>
  <c r="N12" i="1"/>
  <c r="O12" i="1" s="1"/>
  <c r="N17" i="1"/>
  <c r="O17" i="1" s="1"/>
  <c r="N21" i="1"/>
  <c r="O21" i="1" s="1"/>
  <c r="N25" i="1"/>
  <c r="O25" i="1" s="1"/>
  <c r="N29" i="1"/>
  <c r="O29" i="1" s="1"/>
</calcChain>
</file>

<file path=xl/sharedStrings.xml><?xml version="1.0" encoding="utf-8"?>
<sst xmlns="http://schemas.openxmlformats.org/spreadsheetml/2006/main" count="168" uniqueCount="69">
  <si>
    <t>Отчет о финансово-хозяйственной деятельности ООО "Мегатех" за 1 квартал  2022 год.</t>
  </si>
  <si>
    <t>Адрес</t>
  </si>
  <si>
    <t>Общ.Площадь</t>
  </si>
  <si>
    <t>жилая площадь</t>
  </si>
  <si>
    <t>Предъявлено к (начислению) оплате жильцам</t>
  </si>
  <si>
    <t>Получено за предъявленные услуги с дома, тыс.</t>
  </si>
  <si>
    <t>Расходы ЕРКЦ</t>
  </si>
  <si>
    <t>з/п + налоги</t>
  </si>
  <si>
    <t xml:space="preserve"> Трансгазсервис </t>
  </si>
  <si>
    <t xml:space="preserve">Прочие расходы.  </t>
  </si>
  <si>
    <t>Обслуживание счетчиков</t>
  </si>
  <si>
    <t>услуги банка</t>
  </si>
  <si>
    <t>Текущий ремонт</t>
  </si>
  <si>
    <t>долг за жителями на 01.04.22г.</t>
  </si>
  <si>
    <t>Расход</t>
  </si>
  <si>
    <t>Остаток</t>
  </si>
  <si>
    <t>Кожевенная 8</t>
  </si>
  <si>
    <t>Кожевенная 10</t>
  </si>
  <si>
    <t>Комсомольская 145</t>
  </si>
  <si>
    <t>Комсомольская 149</t>
  </si>
  <si>
    <t>Комсомольская 151</t>
  </si>
  <si>
    <t>Овражная 30</t>
  </si>
  <si>
    <t>Овражная 30 А</t>
  </si>
  <si>
    <t>Степная 124</t>
  </si>
  <si>
    <t>Степная 126</t>
  </si>
  <si>
    <t>Степная 128</t>
  </si>
  <si>
    <t>Степная 173 А</t>
  </si>
  <si>
    <t>Степная 175</t>
  </si>
  <si>
    <t>Степная 177</t>
  </si>
  <si>
    <t>Тельмана 134</t>
  </si>
  <si>
    <t>Тельмана 136</t>
  </si>
  <si>
    <t>Ф.Энгельса пр-т 12</t>
  </si>
  <si>
    <t>Ф.Энгельса пр-т 10</t>
  </si>
  <si>
    <t>Ф.Энгельса пр-т 2</t>
  </si>
  <si>
    <t>Ф.Энгельса пр-т 20</t>
  </si>
  <si>
    <t>Ф.Энгельса пр-т 24</t>
  </si>
  <si>
    <t>Ф.Энгельса пр-т 4</t>
  </si>
  <si>
    <t>Одесская 75</t>
  </si>
  <si>
    <t>Колотилова 155</t>
  </si>
  <si>
    <t>Маяковского 47</t>
  </si>
  <si>
    <t>Полтавская 48</t>
  </si>
  <si>
    <t>Полтавская 50</t>
  </si>
  <si>
    <t>М.Расковой,18</t>
  </si>
  <si>
    <t>ВСЕГО</t>
  </si>
  <si>
    <t>Отчет о финансово-хозяйственной деятельности ООО "Мегатех" за 2 квартал  2022 год.</t>
  </si>
  <si>
    <t>долг за жителями на 01.07.22г.</t>
  </si>
  <si>
    <t>Предъявленно к (начислению) оплате жильцам</t>
  </si>
  <si>
    <t>Полученно за предъявленные услуги с дома, тыс.</t>
  </si>
  <si>
    <t>прочие расходы.</t>
  </si>
  <si>
    <t>Трансгаз</t>
  </si>
  <si>
    <t>Обслуживание счетчиков ЦО,ГВС</t>
  </si>
  <si>
    <t>Услуги банка</t>
  </si>
  <si>
    <t>Маяковского,47</t>
  </si>
  <si>
    <t>Полтавская,48</t>
  </si>
  <si>
    <t>М. Расковой,18</t>
  </si>
  <si>
    <t>ИТОГО</t>
  </si>
  <si>
    <t>Отчет о финансово-хозяйственной деятельности ООО "Мегатех" за 3 КВАРТАЛ 2022 год.</t>
  </si>
  <si>
    <t>долг за жителями на 01.10.22г.</t>
  </si>
  <si>
    <t>Отчет о финансово-хозяйственной деятельности ООО "Мегатех" за 4 КВАРТАЛ    2022 год.</t>
  </si>
  <si>
    <t>Трансгазсервис</t>
  </si>
  <si>
    <t>долг за жителями на 01.01.23г.</t>
  </si>
  <si>
    <t>Степная,124</t>
  </si>
  <si>
    <t>Степная,126</t>
  </si>
  <si>
    <t>Степная,128</t>
  </si>
  <si>
    <t>Степная 173А</t>
  </si>
  <si>
    <t>Тельмана, 134</t>
  </si>
  <si>
    <t>Тельмана,136</t>
  </si>
  <si>
    <t>Колотилова,155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</si>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</sst>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1" xfId="1" applyBorder="1"/>
    <xf numFmtId="0" fontId="2" fillId="0" borderId="1" xfId="1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2" borderId="1" xfId="0" applyFill="1" applyBorder="1"/>
    <xf numFmtId="164" fontId="1" fillId="0" borderId="1" xfId="1" applyNumberFormat="1" applyBorder="1"/>
    <xf numFmtId="2" fontId="3" fillId="0" borderId="1" xfId="1" applyNumberFormat="1" applyFont="1" applyBorder="1"/>
    <xf numFmtId="164" fontId="3" fillId="0" borderId="1" xfId="1" applyNumberFormat="1" applyFont="1" applyBorder="1"/>
    <xf numFmtId="164" fontId="4" fillId="0" borderId="1" xfId="1" applyNumberFormat="1" applyFont="1" applyFill="1" applyBorder="1"/>
    <xf numFmtId="0" fontId="4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6" fillId="0" borderId="1" xfId="2" applyNumberFormat="1" applyFont="1" applyBorder="1"/>
    <xf numFmtId="0" fontId="3" fillId="0" borderId="1" xfId="1" applyFont="1" applyBorder="1"/>
    <xf numFmtId="0" fontId="3" fillId="0" borderId="1" xfId="1" applyFont="1" applyFill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164" fontId="0" fillId="0" borderId="1" xfId="0" applyNumberFormat="1" applyFill="1" applyBorder="1"/>
    <xf numFmtId="0" fontId="1" fillId="2" borderId="1" xfId="1" applyFill="1" applyBorder="1"/>
    <xf numFmtId="164" fontId="0" fillId="2" borderId="1" xfId="0" applyNumberFormat="1" applyFill="1" applyBorder="1"/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0" fillId="3" borderId="1" xfId="0" applyFill="1" applyBorder="1"/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0" zoomScaleNormal="80" workbookViewId="0">
      <selection activeCell="N31" sqref="N31"/>
    </sheetView>
  </sheetViews>
  <sheetFormatPr defaultRowHeight="14.4" x14ac:dyDescent="0.3"/>
  <cols>
    <col min="1" max="1" width="18.44140625" customWidth="1"/>
    <col min="2" max="2" width="8.21875" customWidth="1"/>
    <col min="3" max="3" width="8" customWidth="1"/>
    <col min="4" max="4" width="8.33203125" customWidth="1"/>
    <col min="5" max="5" width="8.109375" customWidth="1"/>
    <col min="7" max="7" width="10.6640625" customWidth="1"/>
    <col min="8" max="8" width="7.6640625" customWidth="1"/>
    <col min="9" max="9" width="8" customWidth="1"/>
    <col min="10" max="10" width="7.44140625" customWidth="1"/>
    <col min="11" max="11" width="8" customWidth="1"/>
    <col min="12" max="12" width="7.77734375" customWidth="1"/>
    <col min="13" max="13" width="7.88671875" customWidth="1"/>
    <col min="14" max="14" width="8.33203125" customWidth="1"/>
    <col min="15" max="15" width="7.88671875" customWidth="1"/>
  </cols>
  <sheetData>
    <row r="1" spans="1:1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84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x14ac:dyDescent="0.3">
      <c r="A4" s="4" t="s">
        <v>16</v>
      </c>
      <c r="B4" s="4">
        <v>5262.1</v>
      </c>
      <c r="C4" s="4">
        <v>4776.5</v>
      </c>
      <c r="D4" s="4">
        <v>197634</v>
      </c>
      <c r="E4" s="4">
        <v>176742</v>
      </c>
      <c r="F4" s="4">
        <f t="shared" ref="F4:F31" si="0">D4*3.56/100</f>
        <v>7035.7704000000003</v>
      </c>
      <c r="G4" s="4">
        <f t="shared" ref="G4:G28" si="1">C4*21.62</f>
        <v>103267.93000000001</v>
      </c>
      <c r="H4" s="4"/>
      <c r="I4" s="4">
        <f>C4*1.07</f>
        <v>5110.8550000000005</v>
      </c>
      <c r="J4" s="4">
        <v>286</v>
      </c>
      <c r="K4" s="4">
        <f t="shared" ref="K4:K21" si="2">C4*0.17</f>
        <v>812.00500000000011</v>
      </c>
      <c r="L4" s="4">
        <v>42442</v>
      </c>
      <c r="M4" s="4">
        <v>326013</v>
      </c>
      <c r="N4" s="4">
        <f>F4+G4+I4+J4+K4+L4</f>
        <v>158954.56040000002</v>
      </c>
      <c r="O4" s="4">
        <f>E4-N4</f>
        <v>17787.439599999983</v>
      </c>
    </row>
    <row r="5" spans="1:15" x14ac:dyDescent="0.3">
      <c r="A5" s="4" t="s">
        <v>17</v>
      </c>
      <c r="B5" s="4">
        <v>9157.7000000000007</v>
      </c>
      <c r="C5" s="4">
        <v>7725.5</v>
      </c>
      <c r="D5" s="4">
        <v>299434</v>
      </c>
      <c r="E5" s="4">
        <v>289881</v>
      </c>
      <c r="F5" s="4">
        <f t="shared" si="0"/>
        <v>10659.850400000001</v>
      </c>
      <c r="G5" s="4">
        <f t="shared" si="1"/>
        <v>167025.31</v>
      </c>
      <c r="H5" s="4">
        <v>9042</v>
      </c>
      <c r="I5" s="4">
        <f>C5*1.07+1470</f>
        <v>9736.2849999999999</v>
      </c>
      <c r="J5" s="4">
        <v>3035</v>
      </c>
      <c r="K5" s="4">
        <f t="shared" si="2"/>
        <v>1313.335</v>
      </c>
      <c r="L5" s="4">
        <v>697</v>
      </c>
      <c r="M5" s="4">
        <v>275124</v>
      </c>
      <c r="N5" s="4">
        <f>F5+G5+H5+I5+J5+K5+L5</f>
        <v>201508.78039999999</v>
      </c>
      <c r="O5" s="4">
        <f>E5-N5</f>
        <v>88372.219600000011</v>
      </c>
    </row>
    <row r="6" spans="1:15" x14ac:dyDescent="0.3">
      <c r="A6" s="4" t="s">
        <v>18</v>
      </c>
      <c r="B6" s="4">
        <v>3513.1</v>
      </c>
      <c r="C6" s="4">
        <v>2437.3000000000002</v>
      </c>
      <c r="D6" s="4">
        <v>45555</v>
      </c>
      <c r="E6" s="4">
        <v>38905</v>
      </c>
      <c r="F6" s="4">
        <f t="shared" si="0"/>
        <v>1621.7579999999998</v>
      </c>
      <c r="G6" s="4">
        <f t="shared" si="1"/>
        <v>52694.426000000007</v>
      </c>
      <c r="H6" s="4"/>
      <c r="I6" s="4">
        <f>C6*1.07+2430</f>
        <v>5037.9110000000001</v>
      </c>
      <c r="J6" s="4">
        <v>2310</v>
      </c>
      <c r="K6" s="4">
        <f t="shared" si="2"/>
        <v>414.34100000000007</v>
      </c>
      <c r="L6" s="4"/>
      <c r="M6" s="4">
        <v>78950</v>
      </c>
      <c r="N6" s="4">
        <f>F6+G6+I6+J6+K6</f>
        <v>62078.436000000009</v>
      </c>
      <c r="O6" s="4">
        <f>E6-N6</f>
        <v>-23173.436000000009</v>
      </c>
    </row>
    <row r="7" spans="1:15" x14ac:dyDescent="0.3">
      <c r="A7" s="4" t="s">
        <v>19</v>
      </c>
      <c r="B7" s="4">
        <v>8685.7000000000007</v>
      </c>
      <c r="C7" s="4">
        <v>7685.1</v>
      </c>
      <c r="D7" s="4">
        <v>215796</v>
      </c>
      <c r="E7" s="4">
        <v>212822</v>
      </c>
      <c r="F7" s="4">
        <f t="shared" si="0"/>
        <v>7682.3375999999998</v>
      </c>
      <c r="G7" s="4">
        <f t="shared" si="1"/>
        <v>166151.86200000002</v>
      </c>
      <c r="H7" s="4">
        <v>8868</v>
      </c>
      <c r="I7" s="4">
        <f t="shared" ref="I7:I13" si="3">C7*1.07</f>
        <v>8223.0570000000007</v>
      </c>
      <c r="J7" s="4">
        <v>2996</v>
      </c>
      <c r="K7" s="4">
        <f t="shared" si="2"/>
        <v>1306.4670000000001</v>
      </c>
      <c r="L7" s="4">
        <v>408</v>
      </c>
      <c r="M7" s="4">
        <v>136128</v>
      </c>
      <c r="N7" s="4">
        <f>F7+G7+H7+I7+J7+K7+L7</f>
        <v>195635.72360000003</v>
      </c>
      <c r="O7" s="4">
        <f>E7-M7</f>
        <v>76694</v>
      </c>
    </row>
    <row r="8" spans="1:15" x14ac:dyDescent="0.3">
      <c r="A8" s="4" t="s">
        <v>20</v>
      </c>
      <c r="B8" s="4">
        <v>5345.1</v>
      </c>
      <c r="C8" s="4">
        <v>4438.7</v>
      </c>
      <c r="D8" s="4">
        <v>83598</v>
      </c>
      <c r="E8" s="4">
        <v>78811</v>
      </c>
      <c r="F8" s="5">
        <f t="shared" si="0"/>
        <v>2976.0888</v>
      </c>
      <c r="G8" s="4">
        <f t="shared" si="1"/>
        <v>95964.694000000003</v>
      </c>
      <c r="H8" s="4">
        <v>4694.3999999999996</v>
      </c>
      <c r="I8" s="4">
        <f t="shared" si="3"/>
        <v>4749.4089999999997</v>
      </c>
      <c r="J8" s="4">
        <v>3078</v>
      </c>
      <c r="K8" s="4">
        <f t="shared" si="2"/>
        <v>754.57900000000006</v>
      </c>
      <c r="L8" s="4"/>
      <c r="M8" s="4">
        <v>67005</v>
      </c>
      <c r="N8" s="4">
        <f>F8+G8+H8+I8+J8+K8</f>
        <v>112217.17079999999</v>
      </c>
      <c r="O8" s="4">
        <f t="shared" ref="O8:O13" si="4">E8-N8</f>
        <v>-33406.170799999993</v>
      </c>
    </row>
    <row r="9" spans="1:15" x14ac:dyDescent="0.3">
      <c r="A9" s="4" t="s">
        <v>21</v>
      </c>
      <c r="B9" s="4">
        <v>491.3</v>
      </c>
      <c r="C9" s="4">
        <v>384</v>
      </c>
      <c r="D9" s="4">
        <v>5268</v>
      </c>
      <c r="E9" s="4">
        <v>4702</v>
      </c>
      <c r="F9" s="5">
        <f t="shared" si="0"/>
        <v>187.54080000000002</v>
      </c>
      <c r="G9" s="4">
        <f t="shared" si="1"/>
        <v>8302.08</v>
      </c>
      <c r="H9" s="4">
        <v>1680</v>
      </c>
      <c r="I9" s="4">
        <f t="shared" si="3"/>
        <v>410.88</v>
      </c>
      <c r="J9" s="4">
        <v>0</v>
      </c>
      <c r="K9" s="4">
        <f t="shared" si="2"/>
        <v>65.28</v>
      </c>
      <c r="L9" s="4"/>
      <c r="M9" s="4">
        <v>10111</v>
      </c>
      <c r="N9" s="4">
        <f>F9+G9+H9+I9+K9</f>
        <v>10645.7808</v>
      </c>
      <c r="O9" s="4">
        <f t="shared" si="4"/>
        <v>-5943.7808000000005</v>
      </c>
    </row>
    <row r="10" spans="1:15" x14ac:dyDescent="0.3">
      <c r="A10" s="4" t="s">
        <v>22</v>
      </c>
      <c r="B10" s="4">
        <v>475.9</v>
      </c>
      <c r="C10" s="4">
        <v>387.1</v>
      </c>
      <c r="D10" s="4">
        <v>5221</v>
      </c>
      <c r="E10" s="4">
        <v>5114</v>
      </c>
      <c r="F10" s="5">
        <f t="shared" si="0"/>
        <v>185.86760000000001</v>
      </c>
      <c r="G10" s="4">
        <f t="shared" si="1"/>
        <v>8369.1020000000008</v>
      </c>
      <c r="H10" s="4">
        <v>1680</v>
      </c>
      <c r="I10" s="4">
        <f t="shared" si="3"/>
        <v>414.19700000000006</v>
      </c>
      <c r="J10" s="4">
        <v>0</v>
      </c>
      <c r="K10" s="4">
        <f t="shared" si="2"/>
        <v>65.807000000000002</v>
      </c>
      <c r="L10" s="4">
        <v>353</v>
      </c>
      <c r="M10" s="4">
        <v>8958</v>
      </c>
      <c r="N10" s="4">
        <f>F10+G10+H10+I10+K10+L10</f>
        <v>11067.973600000001</v>
      </c>
      <c r="O10" s="4">
        <f t="shared" si="4"/>
        <v>-5953.9736000000012</v>
      </c>
    </row>
    <row r="11" spans="1:15" x14ac:dyDescent="0.3">
      <c r="A11" s="4" t="s">
        <v>23</v>
      </c>
      <c r="B11" s="4">
        <v>12046.3</v>
      </c>
      <c r="C11" s="4">
        <v>7499.4</v>
      </c>
      <c r="D11" s="4">
        <v>265569</v>
      </c>
      <c r="E11" s="4">
        <v>263577</v>
      </c>
      <c r="F11" s="5">
        <f t="shared" si="0"/>
        <v>9454.2564000000002</v>
      </c>
      <c r="G11" s="4">
        <f t="shared" si="1"/>
        <v>162137.02799999999</v>
      </c>
      <c r="H11" s="4">
        <v>7986</v>
      </c>
      <c r="I11" s="4">
        <f t="shared" si="3"/>
        <v>8024.3580000000002</v>
      </c>
      <c r="J11" s="4">
        <v>7879</v>
      </c>
      <c r="K11" s="4">
        <f t="shared" si="2"/>
        <v>1274.8980000000001</v>
      </c>
      <c r="L11" s="4">
        <v>3319</v>
      </c>
      <c r="M11" s="4">
        <v>175212</v>
      </c>
      <c r="N11" s="4">
        <f t="shared" ref="N11:N16" si="5">F11+G11+H11+I11+J11+K11+L11</f>
        <v>200074.5404</v>
      </c>
      <c r="O11" s="4">
        <f t="shared" si="4"/>
        <v>63502.459600000002</v>
      </c>
    </row>
    <row r="12" spans="1:15" x14ac:dyDescent="0.3">
      <c r="A12" s="4" t="s">
        <v>24</v>
      </c>
      <c r="B12" s="4">
        <v>13017.4</v>
      </c>
      <c r="C12" s="4">
        <v>11516.3</v>
      </c>
      <c r="D12" s="4">
        <v>337893</v>
      </c>
      <c r="E12" s="4">
        <v>291505</v>
      </c>
      <c r="F12" s="5">
        <f t="shared" si="0"/>
        <v>12028.990800000001</v>
      </c>
      <c r="G12" s="4">
        <f t="shared" si="1"/>
        <v>248982.40599999999</v>
      </c>
      <c r="H12" s="4">
        <v>11316</v>
      </c>
      <c r="I12" s="4">
        <f t="shared" si="3"/>
        <v>12322.441000000001</v>
      </c>
      <c r="J12" s="4">
        <v>8292</v>
      </c>
      <c r="K12" s="4">
        <f t="shared" si="2"/>
        <v>1957.771</v>
      </c>
      <c r="L12" s="43">
        <v>6155</v>
      </c>
      <c r="M12" s="4">
        <v>260965</v>
      </c>
      <c r="N12" s="4">
        <f t="shared" si="5"/>
        <v>301054.60879999999</v>
      </c>
      <c r="O12" s="4">
        <f t="shared" si="4"/>
        <v>-9549.6087999999872</v>
      </c>
    </row>
    <row r="13" spans="1:15" x14ac:dyDescent="0.3">
      <c r="A13" s="4" t="s">
        <v>25</v>
      </c>
      <c r="B13" s="4">
        <v>2462.8000000000002</v>
      </c>
      <c r="C13" s="4">
        <v>1854.5</v>
      </c>
      <c r="D13" s="4">
        <v>34938</v>
      </c>
      <c r="E13" s="4">
        <v>33875</v>
      </c>
      <c r="F13" s="5">
        <f t="shared" si="0"/>
        <v>1243.7927999999999</v>
      </c>
      <c r="G13" s="4">
        <f t="shared" si="1"/>
        <v>40094.29</v>
      </c>
      <c r="H13" s="4">
        <v>2152.8000000000002</v>
      </c>
      <c r="I13" s="4">
        <f t="shared" si="3"/>
        <v>1984.3150000000001</v>
      </c>
      <c r="J13" s="4">
        <v>4548</v>
      </c>
      <c r="K13" s="4">
        <f t="shared" si="2"/>
        <v>315.26500000000004</v>
      </c>
      <c r="L13" s="4">
        <v>393</v>
      </c>
      <c r="M13" s="4">
        <v>66617</v>
      </c>
      <c r="N13" s="4">
        <f t="shared" si="5"/>
        <v>50731.462800000008</v>
      </c>
      <c r="O13" s="4">
        <f t="shared" si="4"/>
        <v>-16856.462800000008</v>
      </c>
    </row>
    <row r="14" spans="1:15" x14ac:dyDescent="0.3">
      <c r="A14" s="4" t="s">
        <v>26</v>
      </c>
      <c r="B14" s="4">
        <v>6861.6</v>
      </c>
      <c r="C14" s="4">
        <v>4765.8999999999996</v>
      </c>
      <c r="D14" s="4">
        <v>96858</v>
      </c>
      <c r="E14" s="4">
        <v>70556</v>
      </c>
      <c r="F14" s="5">
        <f t="shared" si="0"/>
        <v>3448.1448</v>
      </c>
      <c r="G14" s="4">
        <f t="shared" si="1"/>
        <v>103038.758</v>
      </c>
      <c r="H14" s="4">
        <v>12588</v>
      </c>
      <c r="I14" s="4">
        <f>C14*1.07+27600</f>
        <v>32699.512999999999</v>
      </c>
      <c r="J14" s="4">
        <v>3405</v>
      </c>
      <c r="K14" s="4">
        <f t="shared" si="2"/>
        <v>810.20299999999997</v>
      </c>
      <c r="L14" s="4">
        <v>1250</v>
      </c>
      <c r="M14" s="4">
        <v>342234</v>
      </c>
      <c r="N14" s="4">
        <f t="shared" si="5"/>
        <v>157239.6188</v>
      </c>
      <c r="O14" s="4">
        <f>F14+G14+H14+I14+J14+K14+L14</f>
        <v>157239.6188</v>
      </c>
    </row>
    <row r="15" spans="1:15" x14ac:dyDescent="0.3">
      <c r="A15" s="4" t="s">
        <v>27</v>
      </c>
      <c r="B15" s="4">
        <v>4882.3</v>
      </c>
      <c r="C15" s="4">
        <v>4403.7</v>
      </c>
      <c r="D15" s="4">
        <v>168969</v>
      </c>
      <c r="E15" s="4">
        <v>151227</v>
      </c>
      <c r="F15" s="5">
        <f t="shared" si="0"/>
        <v>6015.2964000000002</v>
      </c>
      <c r="G15" s="4">
        <f t="shared" si="1"/>
        <v>95207.994000000006</v>
      </c>
      <c r="H15" s="4">
        <v>11986.8</v>
      </c>
      <c r="I15" s="4">
        <f t="shared" ref="I15:I25" si="6">C15*1.07</f>
        <v>4711.9589999999998</v>
      </c>
      <c r="J15" s="4">
        <v>3031</v>
      </c>
      <c r="K15" s="4">
        <f t="shared" si="2"/>
        <v>748.62900000000002</v>
      </c>
      <c r="L15" s="4">
        <v>4506</v>
      </c>
      <c r="M15" s="4">
        <v>335850</v>
      </c>
      <c r="N15" s="4">
        <f t="shared" si="5"/>
        <v>126207.67840000002</v>
      </c>
      <c r="O15" s="4">
        <f t="shared" ref="O15:O30" si="7">E15-N15</f>
        <v>25019.321599999981</v>
      </c>
    </row>
    <row r="16" spans="1:15" x14ac:dyDescent="0.3">
      <c r="A16" s="4" t="s">
        <v>28</v>
      </c>
      <c r="B16" s="4">
        <v>7758.1</v>
      </c>
      <c r="C16" s="4">
        <v>5921.6</v>
      </c>
      <c r="D16" s="4">
        <v>198876</v>
      </c>
      <c r="E16" s="4">
        <v>169606</v>
      </c>
      <c r="F16" s="5">
        <f t="shared" si="0"/>
        <v>7079.9856000000009</v>
      </c>
      <c r="G16" s="4">
        <f t="shared" si="1"/>
        <v>128024.99200000001</v>
      </c>
      <c r="H16" s="4">
        <v>21045.599999999999</v>
      </c>
      <c r="I16" s="4">
        <f t="shared" si="6"/>
        <v>6336.112000000001</v>
      </c>
      <c r="J16" s="4">
        <v>4115</v>
      </c>
      <c r="K16" s="4">
        <f t="shared" si="2"/>
        <v>1006.6720000000001</v>
      </c>
      <c r="L16" s="4">
        <v>1973</v>
      </c>
      <c r="M16" s="4">
        <v>333957</v>
      </c>
      <c r="N16" s="4">
        <f t="shared" si="5"/>
        <v>169581.3616</v>
      </c>
      <c r="O16" s="4">
        <f t="shared" si="7"/>
        <v>24.638399999996182</v>
      </c>
    </row>
    <row r="17" spans="1:15" x14ac:dyDescent="0.3">
      <c r="A17" s="4" t="s">
        <v>29</v>
      </c>
      <c r="B17" s="4">
        <v>7947.8</v>
      </c>
      <c r="C17" s="4">
        <v>6995.7</v>
      </c>
      <c r="D17" s="4">
        <v>130569</v>
      </c>
      <c r="E17" s="4">
        <v>122955</v>
      </c>
      <c r="F17" s="5">
        <f t="shared" si="0"/>
        <v>4648.2564000000002</v>
      </c>
      <c r="G17" s="4">
        <f t="shared" si="1"/>
        <v>151247.03400000001</v>
      </c>
      <c r="H17" s="4"/>
      <c r="I17" s="4">
        <f t="shared" si="6"/>
        <v>7485.3990000000003</v>
      </c>
      <c r="J17" s="4">
        <v>2745</v>
      </c>
      <c r="K17" s="4">
        <f t="shared" si="2"/>
        <v>1189.269</v>
      </c>
      <c r="L17" s="4">
        <v>3530</v>
      </c>
      <c r="M17" s="4">
        <v>207530</v>
      </c>
      <c r="N17" s="4">
        <f>F17+G17+I17+J17+K17+L17</f>
        <v>170844.95840000003</v>
      </c>
      <c r="O17" s="4">
        <f t="shared" si="7"/>
        <v>-47889.958400000032</v>
      </c>
    </row>
    <row r="18" spans="1:15" x14ac:dyDescent="0.3">
      <c r="A18" s="4" t="s">
        <v>30</v>
      </c>
      <c r="B18" s="4">
        <v>4584.8999999999996</v>
      </c>
      <c r="C18" s="4">
        <v>3962.8</v>
      </c>
      <c r="D18" s="4">
        <v>95121</v>
      </c>
      <c r="E18" s="4">
        <v>92216</v>
      </c>
      <c r="F18" s="5">
        <f t="shared" si="0"/>
        <v>3386.3076000000001</v>
      </c>
      <c r="G18" s="4">
        <f t="shared" si="1"/>
        <v>85675.736000000004</v>
      </c>
      <c r="H18" s="4">
        <v>9940.7999999999993</v>
      </c>
      <c r="I18" s="4">
        <f t="shared" si="6"/>
        <v>4240.1960000000008</v>
      </c>
      <c r="J18" s="4">
        <v>4274</v>
      </c>
      <c r="K18" s="4">
        <f t="shared" si="2"/>
        <v>673.67600000000004</v>
      </c>
      <c r="L18" s="4"/>
      <c r="M18" s="4">
        <v>139649</v>
      </c>
      <c r="N18" s="4">
        <f>F18+G18+H18+I18+J18+K18</f>
        <v>108190.71560000001</v>
      </c>
      <c r="O18" s="4">
        <f t="shared" si="7"/>
        <v>-15974.71560000001</v>
      </c>
    </row>
    <row r="19" spans="1:15" x14ac:dyDescent="0.3">
      <c r="A19" s="4" t="s">
        <v>31</v>
      </c>
      <c r="B19" s="4">
        <v>3648.6</v>
      </c>
      <c r="C19" s="4">
        <v>3295.8</v>
      </c>
      <c r="D19" s="4">
        <v>63456</v>
      </c>
      <c r="E19" s="4">
        <v>53565</v>
      </c>
      <c r="F19" s="5">
        <f t="shared" si="0"/>
        <v>2259.0336000000002</v>
      </c>
      <c r="G19" s="4">
        <f t="shared" si="1"/>
        <v>71255.196000000011</v>
      </c>
      <c r="H19" s="4"/>
      <c r="I19" s="4">
        <f t="shared" si="6"/>
        <v>3526.5060000000003</v>
      </c>
      <c r="J19" s="4">
        <v>3557</v>
      </c>
      <c r="K19" s="4">
        <f t="shared" si="2"/>
        <v>560.28600000000006</v>
      </c>
      <c r="L19" s="4">
        <v>297</v>
      </c>
      <c r="M19" s="4">
        <v>109389</v>
      </c>
      <c r="N19" s="4">
        <f>F19+G19+I19+J19+K19+L19</f>
        <v>81455.021600000007</v>
      </c>
      <c r="O19" s="4">
        <f t="shared" si="7"/>
        <v>-27890.021600000007</v>
      </c>
    </row>
    <row r="20" spans="1:15" x14ac:dyDescent="0.3">
      <c r="A20" s="4" t="s">
        <v>32</v>
      </c>
      <c r="B20" s="4">
        <v>6898</v>
      </c>
      <c r="C20" s="4">
        <v>5717.4</v>
      </c>
      <c r="D20" s="4">
        <v>183354</v>
      </c>
      <c r="E20" s="4">
        <v>198170</v>
      </c>
      <c r="F20" s="5">
        <f t="shared" si="0"/>
        <v>6527.4023999999999</v>
      </c>
      <c r="G20" s="4">
        <f t="shared" si="1"/>
        <v>123610.18799999999</v>
      </c>
      <c r="H20" s="4">
        <v>7963.2</v>
      </c>
      <c r="I20" s="4">
        <f t="shared" si="6"/>
        <v>6117.6180000000004</v>
      </c>
      <c r="J20" s="4">
        <v>4067</v>
      </c>
      <c r="K20" s="4">
        <f t="shared" si="2"/>
        <v>971.95799999999997</v>
      </c>
      <c r="L20" s="4">
        <v>1370</v>
      </c>
      <c r="M20" s="4">
        <v>139649</v>
      </c>
      <c r="N20" s="4">
        <f>F20+G20+H20+I20+J20+K20+L20</f>
        <v>150627.3664</v>
      </c>
      <c r="O20" s="4">
        <f t="shared" si="7"/>
        <v>47542.633600000001</v>
      </c>
    </row>
    <row r="21" spans="1:15" x14ac:dyDescent="0.3">
      <c r="A21" s="4" t="s">
        <v>33</v>
      </c>
      <c r="B21" s="4">
        <v>16248.1</v>
      </c>
      <c r="C21" s="4">
        <v>11284.6</v>
      </c>
      <c r="D21" s="4">
        <v>212793</v>
      </c>
      <c r="E21" s="4">
        <v>191629</v>
      </c>
      <c r="F21" s="5">
        <f t="shared" si="0"/>
        <v>7575.4307999999992</v>
      </c>
      <c r="G21" s="4">
        <f t="shared" si="1"/>
        <v>243973.05200000003</v>
      </c>
      <c r="H21" s="4">
        <v>11877.6</v>
      </c>
      <c r="I21" s="4">
        <f t="shared" si="6"/>
        <v>12074.522000000001</v>
      </c>
      <c r="J21" s="4">
        <v>11819</v>
      </c>
      <c r="K21" s="4">
        <f t="shared" si="2"/>
        <v>1918.3820000000003</v>
      </c>
      <c r="L21" s="4">
        <v>5336</v>
      </c>
      <c r="M21" s="4">
        <v>176806</v>
      </c>
      <c r="N21" s="4">
        <f>F21+G21+H21+I21+J21+K21+L21</f>
        <v>294573.98680000001</v>
      </c>
      <c r="O21" s="4">
        <f t="shared" si="7"/>
        <v>-102944.98680000001</v>
      </c>
    </row>
    <row r="22" spans="1:15" x14ac:dyDescent="0.3">
      <c r="A22" s="4" t="s">
        <v>34</v>
      </c>
      <c r="B22" s="4">
        <v>8182.1</v>
      </c>
      <c r="C22" s="4">
        <v>6070.6</v>
      </c>
      <c r="D22" s="4">
        <v>172023</v>
      </c>
      <c r="E22" s="4">
        <v>157194</v>
      </c>
      <c r="F22" s="5">
        <f t="shared" si="0"/>
        <v>6124.0187999999998</v>
      </c>
      <c r="G22" s="4">
        <f t="shared" si="1"/>
        <v>131246.372</v>
      </c>
      <c r="H22" s="4"/>
      <c r="I22" s="4">
        <f t="shared" si="6"/>
        <v>6495.5420000000004</v>
      </c>
      <c r="J22" s="4">
        <v>3829</v>
      </c>
      <c r="K22" s="4">
        <f>C22*0.173</f>
        <v>1050.2138</v>
      </c>
      <c r="L22" s="4">
        <v>24197</v>
      </c>
      <c r="M22" s="4">
        <v>307283</v>
      </c>
      <c r="N22" s="4">
        <f>F22+G22+I22+J22+K22+L22</f>
        <v>172942.14659999998</v>
      </c>
      <c r="O22" s="4">
        <f t="shared" si="7"/>
        <v>-15748.146599999978</v>
      </c>
    </row>
    <row r="23" spans="1:15" x14ac:dyDescent="0.3">
      <c r="A23" s="4" t="s">
        <v>35</v>
      </c>
      <c r="B23" s="4">
        <v>3191</v>
      </c>
      <c r="C23" s="4">
        <v>2340.3000000000002</v>
      </c>
      <c r="D23" s="4">
        <v>46689</v>
      </c>
      <c r="E23" s="4">
        <v>38952</v>
      </c>
      <c r="F23" s="5">
        <f t="shared" si="0"/>
        <v>1662.1284000000001</v>
      </c>
      <c r="G23" s="4">
        <f t="shared" si="1"/>
        <v>50597.286000000007</v>
      </c>
      <c r="H23" s="4">
        <v>1785.6</v>
      </c>
      <c r="I23" s="4">
        <f t="shared" si="6"/>
        <v>2504.1210000000005</v>
      </c>
      <c r="J23" s="4">
        <v>129</v>
      </c>
      <c r="K23" s="4">
        <f t="shared" ref="K23:K28" si="8">C23*0.17</f>
        <v>397.85100000000006</v>
      </c>
      <c r="L23" s="4">
        <v>8358</v>
      </c>
      <c r="M23" s="4">
        <v>24900</v>
      </c>
      <c r="N23" s="4">
        <f>F23+G23+H23+I23+J23+K23+L23</f>
        <v>65433.986400000009</v>
      </c>
      <c r="O23" s="4">
        <f t="shared" si="7"/>
        <v>-26481.986400000009</v>
      </c>
    </row>
    <row r="24" spans="1:15" x14ac:dyDescent="0.3">
      <c r="A24" s="4" t="s">
        <v>36</v>
      </c>
      <c r="B24" s="4">
        <v>17585.5</v>
      </c>
      <c r="C24" s="4">
        <v>14747.4</v>
      </c>
      <c r="D24" s="4">
        <v>514881</v>
      </c>
      <c r="E24" s="4">
        <v>472266</v>
      </c>
      <c r="F24" s="5">
        <f t="shared" si="0"/>
        <v>18329.763600000002</v>
      </c>
      <c r="G24" s="4">
        <f t="shared" si="1"/>
        <v>318838.788</v>
      </c>
      <c r="H24" s="4"/>
      <c r="I24" s="4">
        <f t="shared" si="6"/>
        <v>15779.718000000001</v>
      </c>
      <c r="J24" s="4">
        <v>5877</v>
      </c>
      <c r="K24" s="4">
        <f t="shared" si="8"/>
        <v>2507.058</v>
      </c>
      <c r="L24" s="4">
        <v>22160</v>
      </c>
      <c r="M24" s="4">
        <v>573122</v>
      </c>
      <c r="N24" s="4">
        <f>F24+G24+I24+J24+K24+L24</f>
        <v>383492.32760000002</v>
      </c>
      <c r="O24" s="4">
        <f t="shared" si="7"/>
        <v>88773.672399999981</v>
      </c>
    </row>
    <row r="25" spans="1:15" x14ac:dyDescent="0.3">
      <c r="A25" s="4" t="s">
        <v>37</v>
      </c>
      <c r="B25" s="4">
        <v>6955.8</v>
      </c>
      <c r="C25" s="4">
        <v>5996</v>
      </c>
      <c r="D25" s="4">
        <v>101907</v>
      </c>
      <c r="E25" s="4">
        <v>89611</v>
      </c>
      <c r="F25" s="5">
        <f t="shared" si="0"/>
        <v>3627.8891999999996</v>
      </c>
      <c r="G25" s="4">
        <f t="shared" si="1"/>
        <v>129633.52</v>
      </c>
      <c r="H25" s="4">
        <v>6165.8</v>
      </c>
      <c r="I25" s="4">
        <f t="shared" si="6"/>
        <v>6415.72</v>
      </c>
      <c r="J25" s="4">
        <v>3680</v>
      </c>
      <c r="K25" s="4">
        <f t="shared" si="8"/>
        <v>1019.32</v>
      </c>
      <c r="L25" s="4">
        <v>1850</v>
      </c>
      <c r="M25" s="4">
        <v>108293</v>
      </c>
      <c r="N25" s="4">
        <f>F25+G25+H25+I25+J25+K25+L25</f>
        <v>152392.24919999999</v>
      </c>
      <c r="O25" s="4">
        <f t="shared" si="7"/>
        <v>-62781.249199999991</v>
      </c>
    </row>
    <row r="26" spans="1:15" x14ac:dyDescent="0.3">
      <c r="A26" s="4" t="s">
        <v>38</v>
      </c>
      <c r="B26" s="4">
        <v>20104</v>
      </c>
      <c r="C26" s="4">
        <v>12920.9</v>
      </c>
      <c r="D26" s="4">
        <v>302673</v>
      </c>
      <c r="E26" s="4">
        <v>291864</v>
      </c>
      <c r="F26" s="5">
        <f t="shared" si="0"/>
        <v>10775.158800000001</v>
      </c>
      <c r="G26" s="4">
        <f t="shared" si="1"/>
        <v>279349.85800000001</v>
      </c>
      <c r="H26" s="4"/>
      <c r="I26" s="4">
        <f>C26*1.07+42790</f>
        <v>56615.362999999998</v>
      </c>
      <c r="J26" s="4">
        <v>2054</v>
      </c>
      <c r="K26" s="4">
        <f t="shared" si="8"/>
        <v>2196.5529999999999</v>
      </c>
      <c r="L26" s="4">
        <v>778</v>
      </c>
      <c r="M26" s="4">
        <v>215171</v>
      </c>
      <c r="N26" s="4">
        <f>F26+G26+I26+J26+K26+L26</f>
        <v>351768.93280000001</v>
      </c>
      <c r="O26" s="4">
        <f t="shared" si="7"/>
        <v>-59904.93280000001</v>
      </c>
    </row>
    <row r="27" spans="1:15" x14ac:dyDescent="0.3">
      <c r="A27" s="4" t="s">
        <v>39</v>
      </c>
      <c r="B27" s="4">
        <v>26232.3</v>
      </c>
      <c r="C27" s="4">
        <v>16111.5</v>
      </c>
      <c r="D27" s="4">
        <v>380394</v>
      </c>
      <c r="E27" s="4">
        <v>348669</v>
      </c>
      <c r="F27" s="5">
        <f t="shared" si="0"/>
        <v>13542.026400000001</v>
      </c>
      <c r="G27" s="4">
        <f t="shared" si="1"/>
        <v>348330.63</v>
      </c>
      <c r="H27" s="4"/>
      <c r="I27" s="4">
        <f>C27*1.07+53058</f>
        <v>70297.304999999993</v>
      </c>
      <c r="J27" s="4">
        <v>7734</v>
      </c>
      <c r="K27" s="4">
        <f t="shared" si="8"/>
        <v>2738.9550000000004</v>
      </c>
      <c r="L27" s="4">
        <v>23144</v>
      </c>
      <c r="M27" s="4">
        <v>279980</v>
      </c>
      <c r="N27" s="4">
        <f>F27+G27+I27+J27+K27+L27</f>
        <v>465786.91639999999</v>
      </c>
      <c r="O27" s="4">
        <f t="shared" si="7"/>
        <v>-117117.91639999999</v>
      </c>
    </row>
    <row r="28" spans="1:15" x14ac:dyDescent="0.3">
      <c r="A28" s="4" t="s">
        <v>40</v>
      </c>
      <c r="B28" s="4">
        <v>5690.6</v>
      </c>
      <c r="C28" s="4">
        <v>3939.5</v>
      </c>
      <c r="D28" s="4">
        <v>130016</v>
      </c>
      <c r="E28" s="4">
        <v>124527</v>
      </c>
      <c r="F28" s="5">
        <f t="shared" si="0"/>
        <v>4628.5695999999998</v>
      </c>
      <c r="G28" s="4">
        <f t="shared" si="1"/>
        <v>85171.99</v>
      </c>
      <c r="H28" s="4">
        <v>9228</v>
      </c>
      <c r="I28" s="4">
        <f>C28*1.07</f>
        <v>4215.2650000000003</v>
      </c>
      <c r="J28" s="4">
        <v>4274</v>
      </c>
      <c r="K28" s="4">
        <f t="shared" si="8"/>
        <v>669.71500000000003</v>
      </c>
      <c r="L28" s="4"/>
      <c r="M28" s="4">
        <v>236209</v>
      </c>
      <c r="N28" s="4">
        <f>F28+G28+H28+I28+J28+K28</f>
        <v>108187.5396</v>
      </c>
      <c r="O28" s="4">
        <f t="shared" si="7"/>
        <v>16339.460399999996</v>
      </c>
    </row>
    <row r="29" spans="1:15" x14ac:dyDescent="0.3">
      <c r="A29" s="4" t="s">
        <v>41</v>
      </c>
      <c r="B29" s="4">
        <v>5690.9</v>
      </c>
      <c r="C29" s="4">
        <v>3966.1</v>
      </c>
      <c r="D29" s="4">
        <v>43641</v>
      </c>
      <c r="E29" s="4">
        <v>83019</v>
      </c>
      <c r="F29" s="5">
        <f t="shared" si="0"/>
        <v>1553.6196</v>
      </c>
      <c r="G29" s="4">
        <f>C29*7.09</f>
        <v>28119.648999999998</v>
      </c>
      <c r="H29" s="4">
        <v>9228</v>
      </c>
      <c r="I29" s="4">
        <f>C29*0.35</f>
        <v>1388.135</v>
      </c>
      <c r="J29" s="4">
        <v>1424</v>
      </c>
      <c r="K29" s="4">
        <f>C29*0.06</f>
        <v>237.96599999999998</v>
      </c>
      <c r="L29" s="4"/>
      <c r="M29" s="4">
        <v>42479</v>
      </c>
      <c r="N29" s="4">
        <f>F29+G29+H29+I29+J29+K29</f>
        <v>41951.369599999998</v>
      </c>
      <c r="O29" s="4">
        <f t="shared" si="7"/>
        <v>41067.630400000002</v>
      </c>
    </row>
    <row r="30" spans="1:15" x14ac:dyDescent="0.3">
      <c r="A30" s="4" t="s">
        <v>42</v>
      </c>
      <c r="B30" s="4">
        <v>3161.78</v>
      </c>
      <c r="C30" s="4">
        <v>2350.4</v>
      </c>
      <c r="D30" s="4">
        <v>99846</v>
      </c>
      <c r="E30" s="4">
        <v>87628</v>
      </c>
      <c r="F30" s="5">
        <f t="shared" si="0"/>
        <v>3554.5176000000001</v>
      </c>
      <c r="G30" s="4">
        <f>C30*21.62</f>
        <v>50815.648000000001</v>
      </c>
      <c r="H30" s="4">
        <v>4154.3999999999996</v>
      </c>
      <c r="I30" s="4">
        <f>C30*1.07</f>
        <v>2514.9280000000003</v>
      </c>
      <c r="J30" s="4">
        <v>1128</v>
      </c>
      <c r="K30" s="4">
        <f>C30*0.17</f>
        <v>399.56800000000004</v>
      </c>
      <c r="L30" s="4">
        <v>297</v>
      </c>
      <c r="M30" s="4">
        <v>40851</v>
      </c>
      <c r="N30" s="4">
        <f>F30+G30+H30+I30+J30+K30+L30</f>
        <v>62864.061600000001</v>
      </c>
      <c r="O30" s="4">
        <f t="shared" si="7"/>
        <v>24763.938399999999</v>
      </c>
    </row>
    <row r="31" spans="1:15" x14ac:dyDescent="0.3">
      <c r="A31" s="8" t="s">
        <v>43</v>
      </c>
      <c r="B31" s="8">
        <v>231116.1</v>
      </c>
      <c r="C31" s="8">
        <v>163494.6</v>
      </c>
      <c r="D31" s="8">
        <v>4432972</v>
      </c>
      <c r="E31" s="8">
        <v>4139588</v>
      </c>
      <c r="F31" s="8">
        <f t="shared" si="0"/>
        <v>157813.80319999999</v>
      </c>
      <c r="G31" s="8">
        <v>3477126</v>
      </c>
      <c r="H31" s="8">
        <v>153383</v>
      </c>
      <c r="I31" s="8">
        <v>299432</v>
      </c>
      <c r="J31" s="8">
        <v>99566</v>
      </c>
      <c r="K31" s="8">
        <v>27376</v>
      </c>
      <c r="L31" s="8">
        <f>SUM(L4:L30)</f>
        <v>152813</v>
      </c>
      <c r="M31" s="8">
        <f>SUM(M4:M30)</f>
        <v>5018435</v>
      </c>
      <c r="N31" s="8">
        <f>SUM(N4:N30)</f>
        <v>4367509.2750000004</v>
      </c>
      <c r="O31" s="8">
        <f>SUM(O4:O30)</f>
        <v>75509.686199999851</v>
      </c>
    </row>
  </sheetData>
  <mergeCells count="1">
    <mergeCell ref="A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O11" sqref="O11"/>
    </sheetView>
  </sheetViews>
  <sheetFormatPr defaultRowHeight="14.4" x14ac:dyDescent="0.3"/>
  <cols>
    <col min="1" max="1" width="17.88671875" customWidth="1"/>
    <col min="8" max="8" width="4.21875" customWidth="1"/>
  </cols>
  <sheetData>
    <row r="1" spans="1:15" x14ac:dyDescent="0.3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72.599999999999994" x14ac:dyDescent="0.3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45</v>
      </c>
      <c r="N3" s="1" t="s">
        <v>14</v>
      </c>
      <c r="O3" s="1" t="s">
        <v>15</v>
      </c>
    </row>
    <row r="4" spans="1:15" x14ac:dyDescent="0.3">
      <c r="A4" s="4" t="s">
        <v>16</v>
      </c>
      <c r="B4" s="4">
        <v>5262.1</v>
      </c>
      <c r="C4" s="4">
        <v>4776.5</v>
      </c>
      <c r="D4" s="4">
        <v>197634</v>
      </c>
      <c r="E4" s="4">
        <v>188221</v>
      </c>
      <c r="F4" s="4">
        <f t="shared" ref="F4:F30" si="0">D4*3.56/100</f>
        <v>7035.7704000000003</v>
      </c>
      <c r="G4" s="4">
        <f t="shared" ref="G4:G30" si="1">C4*21.93</f>
        <v>104748.645</v>
      </c>
      <c r="H4" s="4"/>
      <c r="I4" s="4">
        <f>C4*1.07</f>
        <v>5110.8550000000005</v>
      </c>
      <c r="J4" s="4">
        <v>286</v>
      </c>
      <c r="K4" s="4">
        <f t="shared" ref="K4:K21" si="2">C4*0.17</f>
        <v>812.00500000000011</v>
      </c>
      <c r="L4" s="4">
        <v>481</v>
      </c>
      <c r="M4" s="4">
        <v>336870</v>
      </c>
      <c r="N4" s="4">
        <f>F4+G4+I4+J4+K4+L4</f>
        <v>118474.2754</v>
      </c>
      <c r="O4" s="4">
        <f>E4-N4</f>
        <v>69746.724600000001</v>
      </c>
    </row>
    <row r="5" spans="1:15" x14ac:dyDescent="0.3">
      <c r="A5" s="4" t="s">
        <v>17</v>
      </c>
      <c r="B5" s="4">
        <v>9157.7000000000007</v>
      </c>
      <c r="C5" s="4">
        <v>7725.5</v>
      </c>
      <c r="D5" s="4">
        <v>299400</v>
      </c>
      <c r="E5" s="4">
        <v>285309</v>
      </c>
      <c r="F5" s="4">
        <f t="shared" si="0"/>
        <v>10658.64</v>
      </c>
      <c r="G5" s="4">
        <f t="shared" si="1"/>
        <v>169420.215</v>
      </c>
      <c r="H5" s="4"/>
      <c r="I5" s="4">
        <f>C5*1.07+1470</f>
        <v>9736.2849999999999</v>
      </c>
      <c r="J5" s="4">
        <v>3035</v>
      </c>
      <c r="K5" s="4">
        <f t="shared" si="2"/>
        <v>1313.335</v>
      </c>
      <c r="L5" s="4">
        <v>48779</v>
      </c>
      <c r="M5" s="4">
        <v>295140</v>
      </c>
      <c r="N5" s="4">
        <f>F5+G5+I5+J5+K5+L5</f>
        <v>242942.47499999998</v>
      </c>
      <c r="O5" s="4">
        <f>E5-N5</f>
        <v>42366.525000000023</v>
      </c>
    </row>
    <row r="6" spans="1:15" x14ac:dyDescent="0.3">
      <c r="A6" s="4" t="s">
        <v>18</v>
      </c>
      <c r="B6" s="4">
        <v>3513.1</v>
      </c>
      <c r="C6" s="4">
        <v>2437.3000000000002</v>
      </c>
      <c r="D6" s="4">
        <v>45586</v>
      </c>
      <c r="E6" s="4">
        <v>47309</v>
      </c>
      <c r="F6" s="4">
        <f t="shared" si="0"/>
        <v>1622.8616</v>
      </c>
      <c r="G6" s="4">
        <f t="shared" si="1"/>
        <v>53449.989000000001</v>
      </c>
      <c r="H6" s="4"/>
      <c r="I6" s="4">
        <f>C6*1.07+2430</f>
        <v>5037.9110000000001</v>
      </c>
      <c r="J6" s="4">
        <v>2310</v>
      </c>
      <c r="K6" s="4">
        <f t="shared" si="2"/>
        <v>414.34100000000007</v>
      </c>
      <c r="L6" s="4"/>
      <c r="M6" s="4">
        <v>76863</v>
      </c>
      <c r="N6" s="4">
        <f>F6+G6+I6+J6+K6</f>
        <v>62835.102599999998</v>
      </c>
      <c r="O6" s="4">
        <f>E6-N6</f>
        <v>-15526.102599999998</v>
      </c>
    </row>
    <row r="7" spans="1:15" x14ac:dyDescent="0.3">
      <c r="A7" s="4" t="s">
        <v>19</v>
      </c>
      <c r="B7" s="4">
        <v>8685.7000000000007</v>
      </c>
      <c r="C7" s="4">
        <v>7685.1</v>
      </c>
      <c r="D7" s="4">
        <v>215796</v>
      </c>
      <c r="E7" s="4">
        <v>212048</v>
      </c>
      <c r="F7" s="4">
        <f t="shared" si="0"/>
        <v>7682.3375999999998</v>
      </c>
      <c r="G7" s="4">
        <f t="shared" si="1"/>
        <v>168534.24300000002</v>
      </c>
      <c r="H7" s="4"/>
      <c r="I7" s="4">
        <f t="shared" ref="I7:I13" si="3">C7*1.07</f>
        <v>8223.0570000000007</v>
      </c>
      <c r="J7" s="4">
        <v>2996</v>
      </c>
      <c r="K7" s="4">
        <f t="shared" si="2"/>
        <v>1306.4670000000001</v>
      </c>
      <c r="L7" s="4">
        <v>5636</v>
      </c>
      <c r="M7" s="4">
        <v>143911</v>
      </c>
      <c r="N7" s="4">
        <f>F7+G7+I7+J7+K7+L7</f>
        <v>194378.10460000002</v>
      </c>
      <c r="O7" s="4">
        <f>E7-N7</f>
        <v>17669.895399999979</v>
      </c>
    </row>
    <row r="8" spans="1:15" x14ac:dyDescent="0.3">
      <c r="A8" s="4" t="s">
        <v>20</v>
      </c>
      <c r="B8" s="4">
        <v>5345.1</v>
      </c>
      <c r="C8" s="4">
        <v>4438.7</v>
      </c>
      <c r="D8" s="4">
        <v>83598</v>
      </c>
      <c r="E8" s="4">
        <v>79594</v>
      </c>
      <c r="F8" s="5">
        <f t="shared" si="0"/>
        <v>2976.0888</v>
      </c>
      <c r="G8" s="4">
        <f t="shared" si="1"/>
        <v>97340.690999999992</v>
      </c>
      <c r="H8" s="4"/>
      <c r="I8" s="4">
        <f t="shared" si="3"/>
        <v>4749.4089999999997</v>
      </c>
      <c r="J8" s="4">
        <v>3078</v>
      </c>
      <c r="K8" s="4">
        <f t="shared" si="2"/>
        <v>754.57900000000006</v>
      </c>
      <c r="L8" s="4"/>
      <c r="M8" s="4">
        <v>73239</v>
      </c>
      <c r="N8" s="4">
        <f>F8+G8+I8+J8+K8</f>
        <v>108898.76779999999</v>
      </c>
      <c r="O8" s="4">
        <f>D8-N8</f>
        <v>-25300.767799999987</v>
      </c>
    </row>
    <row r="9" spans="1:15" x14ac:dyDescent="0.3">
      <c r="A9" s="4" t="s">
        <v>21</v>
      </c>
      <c r="B9" s="4">
        <v>491.3</v>
      </c>
      <c r="C9" s="4">
        <v>384</v>
      </c>
      <c r="D9" s="4">
        <v>4968</v>
      </c>
      <c r="E9" s="4">
        <v>4374</v>
      </c>
      <c r="F9" s="5">
        <f t="shared" si="0"/>
        <v>176.86080000000001</v>
      </c>
      <c r="G9" s="4">
        <f t="shared" si="1"/>
        <v>8421.119999999999</v>
      </c>
      <c r="H9" s="4"/>
      <c r="I9" s="4">
        <f t="shared" si="3"/>
        <v>410.88</v>
      </c>
      <c r="J9" s="4">
        <v>0</v>
      </c>
      <c r="K9" s="4">
        <f t="shared" si="2"/>
        <v>65.28</v>
      </c>
      <c r="L9" s="4"/>
      <c r="M9" s="4">
        <v>10540</v>
      </c>
      <c r="N9" s="4">
        <f>F9+G9+I9+K9</f>
        <v>9074.1407999999992</v>
      </c>
      <c r="O9" s="4">
        <f>D9-N9</f>
        <v>-4106.1407999999992</v>
      </c>
    </row>
    <row r="10" spans="1:15" x14ac:dyDescent="0.3">
      <c r="A10" s="4" t="s">
        <v>22</v>
      </c>
      <c r="B10" s="4">
        <v>475.9</v>
      </c>
      <c r="C10" s="4">
        <v>387.1</v>
      </c>
      <c r="D10" s="4">
        <v>5019</v>
      </c>
      <c r="E10" s="4">
        <v>5742</v>
      </c>
      <c r="F10" s="5">
        <f t="shared" si="0"/>
        <v>178.6764</v>
      </c>
      <c r="G10" s="4">
        <f t="shared" si="1"/>
        <v>8489.103000000001</v>
      </c>
      <c r="H10" s="4"/>
      <c r="I10" s="4">
        <f t="shared" si="3"/>
        <v>414.19700000000006</v>
      </c>
      <c r="J10" s="4">
        <v>0</v>
      </c>
      <c r="K10" s="4">
        <f t="shared" si="2"/>
        <v>65.807000000000002</v>
      </c>
      <c r="L10" s="4"/>
      <c r="M10" s="4">
        <v>8070</v>
      </c>
      <c r="N10" s="4">
        <f>F10+G10+I10+K10</f>
        <v>9147.7834000000021</v>
      </c>
      <c r="O10" s="4">
        <f t="shared" ref="O10:O30" si="4">E10-N10</f>
        <v>-3405.7834000000021</v>
      </c>
    </row>
    <row r="11" spans="1:15" x14ac:dyDescent="0.3">
      <c r="A11" s="4" t="s">
        <v>23</v>
      </c>
      <c r="B11" s="4">
        <v>12046.3</v>
      </c>
      <c r="C11" s="4">
        <v>7499.4</v>
      </c>
      <c r="D11" s="4">
        <v>265566</v>
      </c>
      <c r="E11" s="4">
        <v>245030</v>
      </c>
      <c r="F11" s="5">
        <f t="shared" si="0"/>
        <v>9454.1495999999988</v>
      </c>
      <c r="G11" s="4">
        <f t="shared" si="1"/>
        <v>164461.842</v>
      </c>
      <c r="H11" s="4"/>
      <c r="I11" s="4">
        <f t="shared" si="3"/>
        <v>8024.3580000000002</v>
      </c>
      <c r="J11" s="4">
        <v>7879</v>
      </c>
      <c r="K11" s="4">
        <f t="shared" si="2"/>
        <v>1274.8980000000001</v>
      </c>
      <c r="L11" s="4">
        <v>194</v>
      </c>
      <c r="M11" s="4">
        <v>194695</v>
      </c>
      <c r="N11" s="4">
        <f>F11+G11+I11+J11+K11+L11</f>
        <v>191288.2476</v>
      </c>
      <c r="O11" s="4">
        <f t="shared" si="4"/>
        <v>53741.752399999998</v>
      </c>
    </row>
    <row r="12" spans="1:15" x14ac:dyDescent="0.3">
      <c r="A12" s="4" t="s">
        <v>24</v>
      </c>
      <c r="B12" s="4">
        <v>13017.4</v>
      </c>
      <c r="C12" s="4">
        <v>11516.3</v>
      </c>
      <c r="D12" s="4">
        <v>337893</v>
      </c>
      <c r="E12" s="4">
        <v>322374</v>
      </c>
      <c r="F12" s="5">
        <f t="shared" si="0"/>
        <v>12028.990800000001</v>
      </c>
      <c r="G12" s="4">
        <f t="shared" si="1"/>
        <v>252552.45899999997</v>
      </c>
      <c r="H12" s="4"/>
      <c r="I12" s="4">
        <f t="shared" si="3"/>
        <v>12322.441000000001</v>
      </c>
      <c r="J12" s="4">
        <v>8292</v>
      </c>
      <c r="K12" s="4">
        <f t="shared" si="2"/>
        <v>1957.771</v>
      </c>
      <c r="L12" s="4">
        <v>24209</v>
      </c>
      <c r="M12" s="4">
        <v>284067</v>
      </c>
      <c r="N12" s="4">
        <f>F12+G12+I12+J12+K12+L12</f>
        <v>311362.6618</v>
      </c>
      <c r="O12" s="4">
        <f t="shared" si="4"/>
        <v>11011.338199999998</v>
      </c>
    </row>
    <row r="13" spans="1:15" x14ac:dyDescent="0.3">
      <c r="A13" s="4" t="s">
        <v>25</v>
      </c>
      <c r="B13" s="4">
        <v>2462.8000000000002</v>
      </c>
      <c r="C13" s="4">
        <v>1854.5</v>
      </c>
      <c r="D13" s="4">
        <v>34938</v>
      </c>
      <c r="E13" s="4">
        <v>34659</v>
      </c>
      <c r="F13" s="5">
        <f t="shared" si="0"/>
        <v>1243.7927999999999</v>
      </c>
      <c r="G13" s="4">
        <f t="shared" si="1"/>
        <v>40669.184999999998</v>
      </c>
      <c r="H13" s="4"/>
      <c r="I13" s="4">
        <f t="shared" si="3"/>
        <v>1984.3150000000001</v>
      </c>
      <c r="J13" s="4">
        <v>4548</v>
      </c>
      <c r="K13" s="4">
        <f t="shared" si="2"/>
        <v>315.26500000000004</v>
      </c>
      <c r="L13" s="4"/>
      <c r="M13" s="4">
        <v>68593</v>
      </c>
      <c r="N13" s="4">
        <f>F13+G13+I13+J13+K13</f>
        <v>48760.557800000002</v>
      </c>
      <c r="O13" s="4">
        <f t="shared" si="4"/>
        <v>-14101.557800000002</v>
      </c>
    </row>
    <row r="14" spans="1:15" x14ac:dyDescent="0.3">
      <c r="A14" s="4" t="s">
        <v>26</v>
      </c>
      <c r="B14" s="4">
        <v>6861.6</v>
      </c>
      <c r="C14" s="4">
        <v>4765.8999999999996</v>
      </c>
      <c r="D14" s="4">
        <v>96858</v>
      </c>
      <c r="E14" s="4">
        <v>81912</v>
      </c>
      <c r="F14" s="5">
        <f t="shared" si="0"/>
        <v>3448.1448</v>
      </c>
      <c r="G14" s="4">
        <f t="shared" si="1"/>
        <v>104516.18699999999</v>
      </c>
      <c r="H14" s="4"/>
      <c r="I14" s="4">
        <f>C14*1.07+27600</f>
        <v>32699.512999999999</v>
      </c>
      <c r="J14" s="4">
        <v>3405</v>
      </c>
      <c r="K14" s="4">
        <f t="shared" si="2"/>
        <v>810.20299999999997</v>
      </c>
      <c r="L14" s="43">
        <v>45861</v>
      </c>
      <c r="M14" s="4">
        <v>362809</v>
      </c>
      <c r="N14" s="4">
        <f t="shared" ref="N14:N22" si="5">F14+G14+I14+J14+K14+L14</f>
        <v>190740.0478</v>
      </c>
      <c r="O14" s="4">
        <f t="shared" si="4"/>
        <v>-108828.0478</v>
      </c>
    </row>
    <row r="15" spans="1:15" x14ac:dyDescent="0.3">
      <c r="A15" s="4" t="s">
        <v>27</v>
      </c>
      <c r="B15" s="4">
        <v>4882.3</v>
      </c>
      <c r="C15" s="4">
        <v>4403.7</v>
      </c>
      <c r="D15" s="4">
        <v>168969</v>
      </c>
      <c r="E15" s="4">
        <v>155322</v>
      </c>
      <c r="F15" s="5">
        <f t="shared" si="0"/>
        <v>6015.2964000000002</v>
      </c>
      <c r="G15" s="4">
        <f t="shared" si="1"/>
        <v>96573.140999999989</v>
      </c>
      <c r="H15" s="4"/>
      <c r="I15" s="4">
        <f t="shared" ref="I15:I25" si="6">C15*1.07</f>
        <v>4711.9589999999998</v>
      </c>
      <c r="J15" s="4">
        <v>3031</v>
      </c>
      <c r="K15" s="4">
        <f t="shared" si="2"/>
        <v>748.62900000000002</v>
      </c>
      <c r="L15" s="43">
        <v>38220</v>
      </c>
      <c r="M15" s="4">
        <v>352639</v>
      </c>
      <c r="N15" s="4">
        <f t="shared" si="5"/>
        <v>149300.02539999998</v>
      </c>
      <c r="O15" s="4">
        <f t="shared" si="4"/>
        <v>6021.9746000000159</v>
      </c>
    </row>
    <row r="16" spans="1:15" x14ac:dyDescent="0.3">
      <c r="A16" s="4" t="s">
        <v>28</v>
      </c>
      <c r="B16" s="4">
        <v>7758.1</v>
      </c>
      <c r="C16" s="4">
        <v>5921.6</v>
      </c>
      <c r="D16" s="4">
        <v>198876</v>
      </c>
      <c r="E16" s="4">
        <v>180574</v>
      </c>
      <c r="F16" s="5">
        <f t="shared" si="0"/>
        <v>7079.9856000000009</v>
      </c>
      <c r="G16" s="4">
        <f t="shared" si="1"/>
        <v>129860.68800000001</v>
      </c>
      <c r="H16" s="4"/>
      <c r="I16" s="4">
        <f t="shared" si="6"/>
        <v>6336.112000000001</v>
      </c>
      <c r="J16" s="4">
        <v>4115</v>
      </c>
      <c r="K16" s="4">
        <f t="shared" si="2"/>
        <v>1006.6720000000001</v>
      </c>
      <c r="L16" s="43">
        <v>600</v>
      </c>
      <c r="M16" s="4">
        <v>349157</v>
      </c>
      <c r="N16" s="4">
        <f t="shared" si="5"/>
        <v>148998.45759999999</v>
      </c>
      <c r="O16" s="4">
        <f t="shared" si="4"/>
        <v>31575.542400000006</v>
      </c>
    </row>
    <row r="17" spans="1:15" x14ac:dyDescent="0.3">
      <c r="A17" s="4" t="s">
        <v>29</v>
      </c>
      <c r="B17" s="4">
        <v>7947.8</v>
      </c>
      <c r="C17" s="4">
        <v>6995.7</v>
      </c>
      <c r="D17" s="4">
        <v>130569</v>
      </c>
      <c r="E17" s="4">
        <v>122528</v>
      </c>
      <c r="F17" s="5">
        <f t="shared" si="0"/>
        <v>4648.2564000000002</v>
      </c>
      <c r="G17" s="4">
        <f t="shared" si="1"/>
        <v>153415.701</v>
      </c>
      <c r="H17" s="4"/>
      <c r="I17" s="4">
        <f t="shared" si="6"/>
        <v>7485.3990000000003</v>
      </c>
      <c r="J17" s="4">
        <v>2745</v>
      </c>
      <c r="K17" s="4">
        <f t="shared" si="2"/>
        <v>1189.269</v>
      </c>
      <c r="L17" s="43">
        <v>297</v>
      </c>
      <c r="M17" s="4">
        <v>220333</v>
      </c>
      <c r="N17" s="4">
        <f t="shared" si="5"/>
        <v>169780.62540000002</v>
      </c>
      <c r="O17" s="4">
        <f t="shared" si="4"/>
        <v>-47252.625400000019</v>
      </c>
    </row>
    <row r="18" spans="1:15" x14ac:dyDescent="0.3">
      <c r="A18" s="4" t="s">
        <v>30</v>
      </c>
      <c r="B18" s="4">
        <v>4584.8999999999996</v>
      </c>
      <c r="C18" s="4">
        <v>3962.8</v>
      </c>
      <c r="D18" s="4">
        <v>95121</v>
      </c>
      <c r="E18" s="4">
        <v>86844</v>
      </c>
      <c r="F18" s="5">
        <f t="shared" si="0"/>
        <v>3386.3076000000001</v>
      </c>
      <c r="G18" s="4">
        <f t="shared" si="1"/>
        <v>86904.203999999998</v>
      </c>
      <c r="H18" s="4"/>
      <c r="I18" s="4">
        <f t="shared" si="6"/>
        <v>4240.1960000000008</v>
      </c>
      <c r="J18" s="4">
        <v>4274</v>
      </c>
      <c r="K18" s="4">
        <f t="shared" si="2"/>
        <v>673.67600000000004</v>
      </c>
      <c r="L18" s="43">
        <v>16211</v>
      </c>
      <c r="M18" s="4">
        <v>135853</v>
      </c>
      <c r="N18" s="4">
        <f t="shared" si="5"/>
        <v>115689.3836</v>
      </c>
      <c r="O18" s="4">
        <f t="shared" si="4"/>
        <v>-28845.383600000001</v>
      </c>
    </row>
    <row r="19" spans="1:15" x14ac:dyDescent="0.3">
      <c r="A19" s="4" t="s">
        <v>31</v>
      </c>
      <c r="B19" s="4">
        <v>3648.6</v>
      </c>
      <c r="C19" s="4">
        <v>3295.8</v>
      </c>
      <c r="D19" s="4">
        <v>63456</v>
      </c>
      <c r="E19" s="4">
        <v>71085</v>
      </c>
      <c r="F19" s="5">
        <f t="shared" si="0"/>
        <v>2259.0336000000002</v>
      </c>
      <c r="G19" s="4">
        <f t="shared" si="1"/>
        <v>72276.894</v>
      </c>
      <c r="H19" s="4"/>
      <c r="I19" s="4">
        <f t="shared" si="6"/>
        <v>3526.5060000000003</v>
      </c>
      <c r="J19" s="4">
        <v>3557</v>
      </c>
      <c r="K19" s="4">
        <f t="shared" si="2"/>
        <v>560.28600000000006</v>
      </c>
      <c r="L19" s="43">
        <v>7303</v>
      </c>
      <c r="M19" s="4">
        <v>106214</v>
      </c>
      <c r="N19" s="4">
        <f t="shared" si="5"/>
        <v>89482.719599999982</v>
      </c>
      <c r="O19" s="4">
        <f t="shared" si="4"/>
        <v>-18397.719599999982</v>
      </c>
    </row>
    <row r="20" spans="1:15" x14ac:dyDescent="0.3">
      <c r="A20" s="4" t="s">
        <v>32</v>
      </c>
      <c r="B20" s="4">
        <v>6898</v>
      </c>
      <c r="C20" s="4">
        <v>5717.4</v>
      </c>
      <c r="D20" s="4">
        <v>183354</v>
      </c>
      <c r="E20" s="4">
        <v>171805</v>
      </c>
      <c r="F20" s="5">
        <f t="shared" si="0"/>
        <v>6527.4023999999999</v>
      </c>
      <c r="G20" s="4">
        <f t="shared" si="1"/>
        <v>125382.58199999999</v>
      </c>
      <c r="H20" s="4"/>
      <c r="I20" s="4">
        <f t="shared" si="6"/>
        <v>6117.6180000000004</v>
      </c>
      <c r="J20" s="4">
        <v>4067</v>
      </c>
      <c r="K20" s="4">
        <f t="shared" si="2"/>
        <v>971.95799999999997</v>
      </c>
      <c r="L20" s="4">
        <v>10001</v>
      </c>
      <c r="M20" s="4">
        <v>154010</v>
      </c>
      <c r="N20" s="4">
        <f t="shared" si="5"/>
        <v>153067.56039999999</v>
      </c>
      <c r="O20" s="4">
        <f t="shared" si="4"/>
        <v>18737.439600000012</v>
      </c>
    </row>
    <row r="21" spans="1:15" x14ac:dyDescent="0.3">
      <c r="A21" s="4" t="s">
        <v>33</v>
      </c>
      <c r="B21" s="4">
        <v>16248.1</v>
      </c>
      <c r="C21" s="4">
        <v>11284.6</v>
      </c>
      <c r="D21" s="4">
        <v>212793</v>
      </c>
      <c r="E21" s="4">
        <v>213219</v>
      </c>
      <c r="F21" s="5">
        <f t="shared" si="0"/>
        <v>7575.4307999999992</v>
      </c>
      <c r="G21" s="4">
        <f t="shared" si="1"/>
        <v>247471.27799999999</v>
      </c>
      <c r="H21" s="4"/>
      <c r="I21" s="4">
        <f t="shared" si="6"/>
        <v>12074.522000000001</v>
      </c>
      <c r="J21" s="4">
        <v>11819</v>
      </c>
      <c r="K21" s="4">
        <f t="shared" si="2"/>
        <v>1918.3820000000003</v>
      </c>
      <c r="L21" s="4">
        <v>10633</v>
      </c>
      <c r="M21" s="4">
        <v>184629</v>
      </c>
      <c r="N21" s="4">
        <f t="shared" si="5"/>
        <v>291491.6128</v>
      </c>
      <c r="O21" s="4">
        <f t="shared" si="4"/>
        <v>-78272.612800000003</v>
      </c>
    </row>
    <row r="22" spans="1:15" x14ac:dyDescent="0.3">
      <c r="A22" s="4" t="s">
        <v>34</v>
      </c>
      <c r="B22" s="4">
        <v>8182.1</v>
      </c>
      <c r="C22" s="4">
        <v>6070.6</v>
      </c>
      <c r="D22" s="4">
        <v>172023</v>
      </c>
      <c r="E22" s="4">
        <v>154096</v>
      </c>
      <c r="F22" s="5">
        <f t="shared" si="0"/>
        <v>6124.0187999999998</v>
      </c>
      <c r="G22" s="4">
        <f t="shared" si="1"/>
        <v>133128.258</v>
      </c>
      <c r="H22" s="4"/>
      <c r="I22" s="4">
        <f t="shared" si="6"/>
        <v>6495.5420000000004</v>
      </c>
      <c r="J22" s="4">
        <v>3829</v>
      </c>
      <c r="K22" s="4">
        <f>C22*0.173</f>
        <v>1050.2138</v>
      </c>
      <c r="L22" s="4">
        <v>752</v>
      </c>
      <c r="M22" s="4">
        <v>327543</v>
      </c>
      <c r="N22" s="4">
        <f t="shared" si="5"/>
        <v>151379.03259999998</v>
      </c>
      <c r="O22" s="4">
        <f t="shared" si="4"/>
        <v>2716.9674000000232</v>
      </c>
    </row>
    <row r="23" spans="1:15" x14ac:dyDescent="0.3">
      <c r="A23" s="4" t="s">
        <v>35</v>
      </c>
      <c r="B23" s="4">
        <v>3191</v>
      </c>
      <c r="C23" s="4">
        <v>2340.3000000000002</v>
      </c>
      <c r="D23" s="4">
        <v>46689</v>
      </c>
      <c r="E23" s="4">
        <v>46785</v>
      </c>
      <c r="F23" s="5">
        <f t="shared" si="0"/>
        <v>1662.1284000000001</v>
      </c>
      <c r="G23" s="4">
        <f t="shared" si="1"/>
        <v>51322.779000000002</v>
      </c>
      <c r="H23" s="4"/>
      <c r="I23" s="4">
        <f t="shared" si="6"/>
        <v>2504.1210000000005</v>
      </c>
      <c r="J23" s="4">
        <v>129</v>
      </c>
      <c r="K23" s="4">
        <f t="shared" ref="K23:K28" si="7">C23*0.17</f>
        <v>397.85100000000006</v>
      </c>
      <c r="L23" s="4"/>
      <c r="M23" s="4">
        <v>24274</v>
      </c>
      <c r="N23" s="4">
        <f>F23+G23+I23+J23+K23</f>
        <v>56015.879400000005</v>
      </c>
      <c r="O23" s="4">
        <f t="shared" si="4"/>
        <v>-9230.8794000000053</v>
      </c>
    </row>
    <row r="24" spans="1:15" x14ac:dyDescent="0.3">
      <c r="A24" s="4" t="s">
        <v>36</v>
      </c>
      <c r="B24" s="4">
        <v>17585.5</v>
      </c>
      <c r="C24" s="4">
        <v>14747.4</v>
      </c>
      <c r="D24" s="4">
        <v>514881</v>
      </c>
      <c r="E24" s="4">
        <v>489801</v>
      </c>
      <c r="F24" s="5">
        <f t="shared" si="0"/>
        <v>18329.763600000002</v>
      </c>
      <c r="G24" s="4">
        <f t="shared" si="1"/>
        <v>323410.48199999996</v>
      </c>
      <c r="H24" s="4"/>
      <c r="I24" s="4">
        <f t="shared" si="6"/>
        <v>15779.718000000001</v>
      </c>
      <c r="J24" s="4">
        <v>5877</v>
      </c>
      <c r="K24" s="4">
        <f t="shared" si="7"/>
        <v>2507.058</v>
      </c>
      <c r="L24" s="4">
        <v>47706</v>
      </c>
      <c r="M24" s="4">
        <v>589966</v>
      </c>
      <c r="N24" s="4">
        <f t="shared" ref="N24:N29" si="8">F24+G24+I24+J24+K24+L24</f>
        <v>413610.02159999998</v>
      </c>
      <c r="O24" s="4">
        <f t="shared" si="4"/>
        <v>76190.978400000022</v>
      </c>
    </row>
    <row r="25" spans="1:15" x14ac:dyDescent="0.3">
      <c r="A25" s="4" t="s">
        <v>37</v>
      </c>
      <c r="B25" s="4">
        <v>6955.8</v>
      </c>
      <c r="C25" s="4">
        <v>5996</v>
      </c>
      <c r="D25" s="4">
        <v>100467</v>
      </c>
      <c r="E25" s="4">
        <v>106860</v>
      </c>
      <c r="F25" s="5">
        <f t="shared" si="0"/>
        <v>3576.6252000000004</v>
      </c>
      <c r="G25" s="4">
        <f t="shared" si="1"/>
        <v>131492.28</v>
      </c>
      <c r="H25" s="4"/>
      <c r="I25" s="4">
        <f t="shared" si="6"/>
        <v>6415.72</v>
      </c>
      <c r="J25" s="4">
        <v>3680</v>
      </c>
      <c r="K25" s="4">
        <f t="shared" si="7"/>
        <v>1019.32</v>
      </c>
      <c r="L25" s="4">
        <v>256</v>
      </c>
      <c r="M25" s="4">
        <v>107851</v>
      </c>
      <c r="N25" s="4">
        <f t="shared" si="8"/>
        <v>146439.94520000002</v>
      </c>
      <c r="O25" s="4">
        <f t="shared" si="4"/>
        <v>-39579.945200000016</v>
      </c>
    </row>
    <row r="26" spans="1:15" x14ac:dyDescent="0.3">
      <c r="A26" s="4" t="s">
        <v>38</v>
      </c>
      <c r="B26" s="4">
        <v>20104</v>
      </c>
      <c r="C26" s="4">
        <v>12920.9</v>
      </c>
      <c r="D26" s="4">
        <v>302673</v>
      </c>
      <c r="E26" s="4">
        <v>330894</v>
      </c>
      <c r="F26" s="5">
        <f t="shared" si="0"/>
        <v>10775.158800000001</v>
      </c>
      <c r="G26" s="4">
        <f t="shared" si="1"/>
        <v>283355.337</v>
      </c>
      <c r="H26" s="4"/>
      <c r="I26" s="4">
        <f>C26*1.07+42790</f>
        <v>56615.362999999998</v>
      </c>
      <c r="J26" s="4">
        <v>2054</v>
      </c>
      <c r="K26" s="4">
        <f t="shared" si="7"/>
        <v>2196.5529999999999</v>
      </c>
      <c r="L26" s="4">
        <v>43175</v>
      </c>
      <c r="M26" s="4">
        <v>199622</v>
      </c>
      <c r="N26" s="4">
        <f t="shared" si="8"/>
        <v>398171.4118</v>
      </c>
      <c r="O26" s="4">
        <f t="shared" si="4"/>
        <v>-67277.411800000002</v>
      </c>
    </row>
    <row r="27" spans="1:15" x14ac:dyDescent="0.3">
      <c r="A27" s="4" t="s">
        <v>39</v>
      </c>
      <c r="B27" s="4">
        <v>26232.3</v>
      </c>
      <c r="C27" s="4">
        <v>16111.5</v>
      </c>
      <c r="D27" s="4">
        <v>380394</v>
      </c>
      <c r="E27" s="4">
        <v>372946</v>
      </c>
      <c r="F27" s="5">
        <f t="shared" si="0"/>
        <v>13542.026400000001</v>
      </c>
      <c r="G27" s="4">
        <f t="shared" si="1"/>
        <v>353325.19500000001</v>
      </c>
      <c r="H27" s="4"/>
      <c r="I27" s="4">
        <f>C27*1.07+53058</f>
        <v>70297.304999999993</v>
      </c>
      <c r="J27" s="4">
        <v>7734</v>
      </c>
      <c r="K27" s="4">
        <f t="shared" si="7"/>
        <v>2738.9550000000004</v>
      </c>
      <c r="L27" s="4">
        <v>103800</v>
      </c>
      <c r="M27" s="4">
        <v>300717</v>
      </c>
      <c r="N27" s="4">
        <f t="shared" si="8"/>
        <v>551437.48139999993</v>
      </c>
      <c r="O27" s="4">
        <f t="shared" si="4"/>
        <v>-178491.48139999993</v>
      </c>
    </row>
    <row r="28" spans="1:15" x14ac:dyDescent="0.3">
      <c r="A28" s="4" t="s">
        <v>40</v>
      </c>
      <c r="B28" s="4">
        <v>5690.9</v>
      </c>
      <c r="C28" s="4">
        <v>3939.5</v>
      </c>
      <c r="D28" s="4">
        <v>130006</v>
      </c>
      <c r="E28" s="4">
        <v>110756</v>
      </c>
      <c r="F28" s="5">
        <f t="shared" si="0"/>
        <v>4628.2136</v>
      </c>
      <c r="G28" s="4">
        <f t="shared" si="1"/>
        <v>86393.235000000001</v>
      </c>
      <c r="H28" s="4"/>
      <c r="I28" s="4">
        <f>C28*1.07</f>
        <v>4215.2650000000003</v>
      </c>
      <c r="J28" s="4">
        <v>4274</v>
      </c>
      <c r="K28" s="4">
        <f t="shared" si="7"/>
        <v>669.71500000000003</v>
      </c>
      <c r="L28" s="4">
        <v>7928</v>
      </c>
      <c r="M28" s="4">
        <v>257307</v>
      </c>
      <c r="N28" s="4">
        <f t="shared" si="8"/>
        <v>108108.4286</v>
      </c>
      <c r="O28" s="4">
        <f t="shared" si="4"/>
        <v>2647.5714000000007</v>
      </c>
    </row>
    <row r="29" spans="1:15" x14ac:dyDescent="0.3">
      <c r="A29" s="4" t="s">
        <v>42</v>
      </c>
      <c r="B29" s="4">
        <v>3161.78</v>
      </c>
      <c r="C29" s="4">
        <v>2350.4</v>
      </c>
      <c r="D29" s="4">
        <v>99846</v>
      </c>
      <c r="E29" s="4">
        <v>105948</v>
      </c>
      <c r="F29" s="5">
        <f t="shared" si="0"/>
        <v>3554.5176000000001</v>
      </c>
      <c r="G29" s="4">
        <f t="shared" si="1"/>
        <v>51544.272000000004</v>
      </c>
      <c r="H29" s="4"/>
      <c r="I29" s="4">
        <v>2514</v>
      </c>
      <c r="J29" s="4">
        <v>1128</v>
      </c>
      <c r="K29" s="4">
        <v>638</v>
      </c>
      <c r="L29" s="4">
        <v>1740</v>
      </c>
      <c r="M29" s="4">
        <v>37234</v>
      </c>
      <c r="N29" s="4">
        <f t="shared" si="8"/>
        <v>61118.789600000004</v>
      </c>
      <c r="O29" s="4">
        <f t="shared" si="4"/>
        <v>44829.210399999996</v>
      </c>
    </row>
    <row r="30" spans="1:15" x14ac:dyDescent="0.3">
      <c r="A30" s="8" t="s">
        <v>43</v>
      </c>
      <c r="B30" s="8">
        <v>210390</v>
      </c>
      <c r="C30" s="8">
        <v>159528.5</v>
      </c>
      <c r="D30" s="8">
        <v>4387373</v>
      </c>
      <c r="E30" s="8">
        <v>4226035</v>
      </c>
      <c r="F30" s="8">
        <f t="shared" si="0"/>
        <v>156190.47880000001</v>
      </c>
      <c r="G30" s="8">
        <f t="shared" si="1"/>
        <v>3498460.0049999999</v>
      </c>
      <c r="H30" s="8"/>
      <c r="I30" s="8">
        <v>298042</v>
      </c>
      <c r="J30" s="8">
        <v>102416</v>
      </c>
      <c r="K30" s="8">
        <v>27376</v>
      </c>
      <c r="L30" s="8">
        <f>SUM(L4:L29)</f>
        <v>413782</v>
      </c>
      <c r="M30" s="8">
        <f>SUM(M4:M29)</f>
        <v>5202146</v>
      </c>
      <c r="N30" s="8">
        <f>SUM(N4:N29)</f>
        <v>4491993.5395999998</v>
      </c>
      <c r="O30" s="8">
        <f t="shared" si="4"/>
        <v>-265958.53959999979</v>
      </c>
    </row>
  </sheetData>
  <mergeCells count="1">
    <mergeCell ref="A1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workbookViewId="0">
      <selection activeCell="R15" sqref="R15"/>
    </sheetView>
  </sheetViews>
  <sheetFormatPr defaultRowHeight="14.4" x14ac:dyDescent="0.3"/>
  <cols>
    <col min="1" max="1" width="20.109375" customWidth="1"/>
    <col min="3" max="3" width="8.33203125" customWidth="1"/>
    <col min="7" max="7" width="9.44140625" customWidth="1"/>
    <col min="9" max="9" width="4.6640625" customWidth="1"/>
    <col min="10" max="10" width="8" customWidth="1"/>
    <col min="12" max="12" width="8.109375" customWidth="1"/>
    <col min="13" max="13" width="9.88671875" customWidth="1"/>
    <col min="15" max="15" width="11" customWidth="1"/>
  </cols>
  <sheetData>
    <row r="1" spans="1:15" x14ac:dyDescent="0.3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96.6" x14ac:dyDescent="0.3">
      <c r="A4" s="14" t="s">
        <v>1</v>
      </c>
      <c r="B4" s="15" t="s">
        <v>2</v>
      </c>
      <c r="C4" s="15" t="s">
        <v>3</v>
      </c>
      <c r="D4" s="14" t="s">
        <v>46</v>
      </c>
      <c r="E4" s="14" t="s">
        <v>47</v>
      </c>
      <c r="F4" s="14" t="s">
        <v>6</v>
      </c>
      <c r="G4" s="14" t="s">
        <v>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12</v>
      </c>
      <c r="M4" s="14" t="s">
        <v>57</v>
      </c>
      <c r="N4" s="14" t="s">
        <v>14</v>
      </c>
      <c r="O4" s="14" t="s">
        <v>15</v>
      </c>
    </row>
    <row r="5" spans="1:15" x14ac:dyDescent="0.3">
      <c r="A5" s="4" t="s">
        <v>16</v>
      </c>
      <c r="B5" s="9">
        <v>5262.1</v>
      </c>
      <c r="C5" s="9">
        <v>4776.5</v>
      </c>
      <c r="D5" s="4">
        <v>197634</v>
      </c>
      <c r="E5" s="4">
        <v>187877</v>
      </c>
      <c r="F5" s="4">
        <v>7035.7704000000003</v>
      </c>
      <c r="G5" s="4">
        <v>113871.76</v>
      </c>
      <c r="H5" s="4">
        <v>17637.93</v>
      </c>
      <c r="I5" s="4"/>
      <c r="J5" s="4">
        <v>286</v>
      </c>
      <c r="K5" s="4">
        <v>1003.0650000000001</v>
      </c>
      <c r="L5" s="4">
        <v>18569</v>
      </c>
      <c r="M5" s="4">
        <v>343557</v>
      </c>
      <c r="N5" s="4">
        <v>158403.52540000001</v>
      </c>
      <c r="O5" s="4">
        <v>29473.474600000001</v>
      </c>
    </row>
    <row r="6" spans="1:15" x14ac:dyDescent="0.3">
      <c r="A6" s="4" t="s">
        <v>17</v>
      </c>
      <c r="B6" s="9">
        <v>9157.7000000000007</v>
      </c>
      <c r="C6" s="9">
        <v>7725.5</v>
      </c>
      <c r="D6" s="4">
        <v>322430</v>
      </c>
      <c r="E6" s="4">
        <v>302045</v>
      </c>
      <c r="F6" s="4">
        <v>11478.508</v>
      </c>
      <c r="G6" s="4">
        <v>184175.92</v>
      </c>
      <c r="H6" s="4">
        <v>26165.31</v>
      </c>
      <c r="I6" s="4"/>
      <c r="J6" s="4">
        <v>3035</v>
      </c>
      <c r="K6" s="4">
        <v>1622.355</v>
      </c>
      <c r="L6" s="4">
        <v>256642</v>
      </c>
      <c r="M6" s="4">
        <v>308428</v>
      </c>
      <c r="N6" s="4">
        <v>483119.09299999999</v>
      </c>
      <c r="O6" s="4">
        <v>-181074.09299999999</v>
      </c>
    </row>
    <row r="7" spans="1:15" x14ac:dyDescent="0.3">
      <c r="A7" s="4" t="s">
        <v>18</v>
      </c>
      <c r="B7" s="9">
        <v>3513.1</v>
      </c>
      <c r="C7" s="9">
        <v>2437.3000000000002</v>
      </c>
      <c r="D7" s="4">
        <v>45648</v>
      </c>
      <c r="E7" s="4">
        <v>-36643</v>
      </c>
      <c r="F7" s="4">
        <v>1625.0688</v>
      </c>
      <c r="G7" s="4">
        <v>58105.232000000004</v>
      </c>
      <c r="H7" s="4">
        <v>3948.4259999999999</v>
      </c>
      <c r="I7" s="4"/>
      <c r="J7" s="4">
        <v>2310</v>
      </c>
      <c r="K7" s="4">
        <v>511.83300000000003</v>
      </c>
      <c r="L7" s="4"/>
      <c r="M7" s="4">
        <v>78199</v>
      </c>
      <c r="N7" s="4">
        <v>66500.559800000003</v>
      </c>
      <c r="O7" s="4">
        <v>-103143.5598</v>
      </c>
    </row>
    <row r="8" spans="1:15" x14ac:dyDescent="0.3">
      <c r="A8" s="4" t="s">
        <v>19</v>
      </c>
      <c r="B8" s="9">
        <v>8685.7000000000007</v>
      </c>
      <c r="C8" s="9">
        <v>7685.1</v>
      </c>
      <c r="D8" s="4">
        <v>215794</v>
      </c>
      <c r="E8" s="4">
        <v>203783</v>
      </c>
      <c r="F8" s="4">
        <v>7682.2664000000004</v>
      </c>
      <c r="G8" s="4">
        <v>183212.78400000001</v>
      </c>
      <c r="H8" s="4">
        <v>12449.861999999999</v>
      </c>
      <c r="I8" s="4"/>
      <c r="J8" s="4">
        <v>2996</v>
      </c>
      <c r="K8" s="4">
        <v>1613.8710000000001</v>
      </c>
      <c r="L8" s="4">
        <v>54777</v>
      </c>
      <c r="M8" s="4">
        <v>154573</v>
      </c>
      <c r="N8" s="4">
        <v>262731.78340000001</v>
      </c>
      <c r="O8" s="4">
        <v>-58948.7834</v>
      </c>
    </row>
    <row r="9" spans="1:15" x14ac:dyDescent="0.3">
      <c r="A9" s="4" t="s">
        <v>20</v>
      </c>
      <c r="B9" s="9">
        <v>5345.1</v>
      </c>
      <c r="C9" s="9">
        <v>4438.7</v>
      </c>
      <c r="D9" s="4">
        <v>83598</v>
      </c>
      <c r="E9" s="4">
        <v>78835</v>
      </c>
      <c r="F9" s="4">
        <v>2976.0888</v>
      </c>
      <c r="G9" s="4">
        <v>105818.60799999999</v>
      </c>
      <c r="H9" s="4">
        <v>23160.694</v>
      </c>
      <c r="I9" s="4"/>
      <c r="J9" s="4">
        <v>3078</v>
      </c>
      <c r="K9" s="4">
        <v>932.12699999999995</v>
      </c>
      <c r="L9" s="4">
        <v>1017</v>
      </c>
      <c r="M9" s="4">
        <v>76760</v>
      </c>
      <c r="N9" s="4">
        <v>136982.5178</v>
      </c>
      <c r="O9" s="4">
        <v>-58147.517800000001</v>
      </c>
    </row>
    <row r="10" spans="1:15" x14ac:dyDescent="0.3">
      <c r="A10" s="4" t="s">
        <v>23</v>
      </c>
      <c r="B10" s="9">
        <v>12046.3</v>
      </c>
      <c r="C10" s="9">
        <v>7499.4</v>
      </c>
      <c r="D10" s="4">
        <v>265567</v>
      </c>
      <c r="E10" s="4">
        <v>263046</v>
      </c>
      <c r="F10" s="4">
        <v>9454.1851999999999</v>
      </c>
      <c r="G10" s="4">
        <v>44621.43</v>
      </c>
      <c r="H10" s="4">
        <v>39449.027999999998</v>
      </c>
      <c r="I10" s="4"/>
      <c r="J10" s="4">
        <v>23637</v>
      </c>
      <c r="K10" s="4">
        <v>1574.874</v>
      </c>
      <c r="L10" s="4">
        <v>53551</v>
      </c>
      <c r="M10" s="4">
        <v>197216</v>
      </c>
      <c r="N10" s="4">
        <v>172287.5172</v>
      </c>
      <c r="O10" s="4">
        <v>90758.482799999998</v>
      </c>
    </row>
    <row r="11" spans="1:15" x14ac:dyDescent="0.3">
      <c r="A11" s="4" t="s">
        <v>24</v>
      </c>
      <c r="B11" s="9">
        <v>13017.4</v>
      </c>
      <c r="C11" s="9">
        <v>11516.3</v>
      </c>
      <c r="D11" s="4">
        <v>337893</v>
      </c>
      <c r="E11" s="4">
        <v>329071</v>
      </c>
      <c r="F11" s="4">
        <v>12028.9908</v>
      </c>
      <c r="G11" s="4">
        <v>274548.592</v>
      </c>
      <c r="H11" s="4">
        <v>18656.405999999999</v>
      </c>
      <c r="I11" s="4"/>
      <c r="J11" s="4">
        <v>24876</v>
      </c>
      <c r="K11" s="4">
        <v>2418.4229999999998</v>
      </c>
      <c r="L11" s="43">
        <v>61207</v>
      </c>
      <c r="M11" s="4">
        <v>295584</v>
      </c>
      <c r="N11" s="4">
        <v>368495.4118</v>
      </c>
      <c r="O11" s="4">
        <v>-39424.411800000002</v>
      </c>
    </row>
    <row r="12" spans="1:15" x14ac:dyDescent="0.3">
      <c r="A12" s="4" t="s">
        <v>25</v>
      </c>
      <c r="B12" s="9">
        <v>2462.8000000000002</v>
      </c>
      <c r="C12" s="9">
        <v>1854.5</v>
      </c>
      <c r="D12" s="4">
        <v>34938</v>
      </c>
      <c r="E12" s="4">
        <v>-36043</v>
      </c>
      <c r="F12" s="4">
        <v>1243.7927999999999</v>
      </c>
      <c r="G12" s="4">
        <v>44211.28</v>
      </c>
      <c r="H12" s="4">
        <v>3004.29</v>
      </c>
      <c r="I12" s="4"/>
      <c r="J12" s="4">
        <v>13644</v>
      </c>
      <c r="K12" s="4">
        <v>389.44499999999999</v>
      </c>
      <c r="L12" s="4"/>
      <c r="M12" s="4">
        <v>27492</v>
      </c>
      <c r="N12" s="4">
        <v>62492.807800000002</v>
      </c>
      <c r="O12" s="4">
        <v>-98535.807799999995</v>
      </c>
    </row>
    <row r="13" spans="1:15" x14ac:dyDescent="0.3">
      <c r="A13" s="4" t="s">
        <v>26</v>
      </c>
      <c r="B13" s="9">
        <v>6861.6</v>
      </c>
      <c r="C13" s="9">
        <v>4765.8999999999996</v>
      </c>
      <c r="D13" s="4">
        <v>117925</v>
      </c>
      <c r="E13" s="4">
        <v>82865</v>
      </c>
      <c r="F13" s="4">
        <v>4198.13</v>
      </c>
      <c r="G13" s="4">
        <v>113619.056</v>
      </c>
      <c r="H13" s="4">
        <v>49706.758000000002</v>
      </c>
      <c r="I13" s="4"/>
      <c r="J13" s="4">
        <v>10215</v>
      </c>
      <c r="K13" s="4">
        <v>1000.8390000000001</v>
      </c>
      <c r="L13" s="4">
        <v>238</v>
      </c>
      <c r="M13" s="4">
        <v>392096</v>
      </c>
      <c r="N13" s="4">
        <v>178977.783</v>
      </c>
      <c r="O13" s="4">
        <v>-96112.782999999996</v>
      </c>
    </row>
    <row r="14" spans="1:15" x14ac:dyDescent="0.3">
      <c r="A14" s="4" t="s">
        <v>27</v>
      </c>
      <c r="B14" s="9">
        <v>4882.3</v>
      </c>
      <c r="C14" s="9">
        <v>4403.7</v>
      </c>
      <c r="D14" s="4">
        <v>168969</v>
      </c>
      <c r="E14" s="4">
        <v>166188</v>
      </c>
      <c r="F14" s="4">
        <v>6015.2964000000002</v>
      </c>
      <c r="G14" s="4">
        <v>104984.208</v>
      </c>
      <c r="H14" s="4">
        <v>14633.994000000001</v>
      </c>
      <c r="I14" s="4"/>
      <c r="J14" s="4">
        <v>9093</v>
      </c>
      <c r="K14" s="4">
        <v>924.77700000000004</v>
      </c>
      <c r="L14" s="4">
        <v>10909</v>
      </c>
      <c r="M14" s="4">
        <v>355375</v>
      </c>
      <c r="N14" s="4">
        <v>146560.27540000001</v>
      </c>
      <c r="O14" s="4">
        <v>19627.724600000001</v>
      </c>
    </row>
    <row r="15" spans="1:15" x14ac:dyDescent="0.3">
      <c r="A15" s="4" t="s">
        <v>28</v>
      </c>
      <c r="B15" s="9">
        <v>7758.1</v>
      </c>
      <c r="C15" s="9">
        <v>5921.6</v>
      </c>
      <c r="D15" s="4">
        <v>198876</v>
      </c>
      <c r="E15" s="4">
        <v>178754</v>
      </c>
      <c r="F15" s="4">
        <v>7079.9856</v>
      </c>
      <c r="G15" s="4">
        <v>141170.94399999999</v>
      </c>
      <c r="H15" s="4">
        <v>23242.991999999998</v>
      </c>
      <c r="I15" s="4"/>
      <c r="J15" s="4">
        <v>12345</v>
      </c>
      <c r="K15" s="4">
        <v>1243.5360000000001</v>
      </c>
      <c r="L15" s="4">
        <v>58436</v>
      </c>
      <c r="M15" s="4">
        <v>366873</v>
      </c>
      <c r="N15" s="4">
        <v>243518.45759999999</v>
      </c>
      <c r="O15" s="4">
        <v>-64764.457600000002</v>
      </c>
    </row>
    <row r="16" spans="1:15" x14ac:dyDescent="0.3">
      <c r="A16" s="4" t="s">
        <v>29</v>
      </c>
      <c r="B16" s="9">
        <v>7947.8</v>
      </c>
      <c r="C16" s="9">
        <v>6995.7</v>
      </c>
      <c r="D16" s="4">
        <v>130578</v>
      </c>
      <c r="E16" s="4">
        <v>125128</v>
      </c>
      <c r="F16" s="4">
        <v>4648.5767999999998</v>
      </c>
      <c r="G16" s="4">
        <v>166777.48800000001</v>
      </c>
      <c r="H16" s="4">
        <v>18833.034</v>
      </c>
      <c r="I16" s="4"/>
      <c r="J16" s="4">
        <v>8235</v>
      </c>
      <c r="K16" s="4">
        <v>1469.097</v>
      </c>
      <c r="L16" s="4">
        <v>11813</v>
      </c>
      <c r="M16" s="4">
        <v>222565</v>
      </c>
      <c r="N16" s="4">
        <v>211776.19579999999</v>
      </c>
      <c r="O16" s="4">
        <v>-86648.195800000001</v>
      </c>
    </row>
    <row r="17" spans="1:15" x14ac:dyDescent="0.3">
      <c r="A17" s="4" t="s">
        <v>30</v>
      </c>
      <c r="B17" s="9">
        <v>4584.8999999999996</v>
      </c>
      <c r="C17" s="9">
        <v>3962.8</v>
      </c>
      <c r="D17" s="4">
        <v>95121</v>
      </c>
      <c r="E17" s="4">
        <v>97914</v>
      </c>
      <c r="F17" s="4">
        <v>3386.3076000000001</v>
      </c>
      <c r="G17" s="4">
        <v>94473.152000000002</v>
      </c>
      <c r="H17" s="4">
        <v>6419.7359999999999</v>
      </c>
      <c r="I17" s="4"/>
      <c r="J17" s="4">
        <v>12822</v>
      </c>
      <c r="K17" s="4">
        <v>832.18799999999999</v>
      </c>
      <c r="L17" s="4"/>
      <c r="M17" s="4">
        <v>131680</v>
      </c>
      <c r="N17" s="4">
        <v>117933.3836</v>
      </c>
      <c r="O17" s="4">
        <v>-20019.383600000001</v>
      </c>
    </row>
    <row r="18" spans="1:15" x14ac:dyDescent="0.3">
      <c r="A18" s="4" t="s">
        <v>31</v>
      </c>
      <c r="B18" s="9">
        <v>3648.6</v>
      </c>
      <c r="C18" s="9">
        <v>3295.8</v>
      </c>
      <c r="D18" s="4">
        <v>63456</v>
      </c>
      <c r="E18" s="4">
        <v>60793</v>
      </c>
      <c r="F18" s="4">
        <v>2259.0336000000002</v>
      </c>
      <c r="G18" s="4">
        <v>78571.872000000003</v>
      </c>
      <c r="H18" s="4">
        <v>14056.196</v>
      </c>
      <c r="I18" s="4"/>
      <c r="J18" s="4">
        <v>10671</v>
      </c>
      <c r="K18" s="4">
        <v>692.11800000000005</v>
      </c>
      <c r="L18" s="4"/>
      <c r="M18" s="4">
        <v>108876</v>
      </c>
      <c r="N18" s="4">
        <v>106250.2196</v>
      </c>
      <c r="O18" s="4">
        <v>-45457.219599999997</v>
      </c>
    </row>
    <row r="19" spans="1:15" x14ac:dyDescent="0.3">
      <c r="A19" s="4" t="s">
        <v>32</v>
      </c>
      <c r="B19" s="9">
        <v>6898</v>
      </c>
      <c r="C19" s="9">
        <v>5717.4</v>
      </c>
      <c r="D19" s="4">
        <v>183252</v>
      </c>
      <c r="E19" s="4">
        <v>165260</v>
      </c>
      <c r="F19" s="4">
        <v>6523.7712000000001</v>
      </c>
      <c r="G19" s="4">
        <v>136302.81599999999</v>
      </c>
      <c r="H19" s="4">
        <v>15169.188</v>
      </c>
      <c r="I19" s="4"/>
      <c r="J19" s="4">
        <v>12201</v>
      </c>
      <c r="K19" s="4">
        <v>1200.654</v>
      </c>
      <c r="L19" s="4">
        <v>72575</v>
      </c>
      <c r="M19" s="4">
        <v>172481</v>
      </c>
      <c r="N19" s="4">
        <v>243972.42920000001</v>
      </c>
      <c r="O19" s="4">
        <v>-78712.429199999999</v>
      </c>
    </row>
    <row r="20" spans="1:15" x14ac:dyDescent="0.3">
      <c r="A20" s="4" t="s">
        <v>33</v>
      </c>
      <c r="B20" s="9">
        <v>16248.1</v>
      </c>
      <c r="C20" s="9">
        <v>11284.6</v>
      </c>
      <c r="D20" s="4">
        <v>212793</v>
      </c>
      <c r="E20" s="4">
        <v>176506</v>
      </c>
      <c r="F20" s="4">
        <v>7575.4308000000001</v>
      </c>
      <c r="G20" s="4">
        <v>269024.864</v>
      </c>
      <c r="H20" s="4">
        <v>56930.052000000003</v>
      </c>
      <c r="I20" s="4"/>
      <c r="J20" s="4">
        <v>35457</v>
      </c>
      <c r="K20" s="4">
        <v>2369.7660000000001</v>
      </c>
      <c r="L20" s="4">
        <v>91010</v>
      </c>
      <c r="M20" s="4">
        <v>181738</v>
      </c>
      <c r="N20" s="4">
        <v>462367.1128</v>
      </c>
      <c r="O20" s="4">
        <v>-285861.1128</v>
      </c>
    </row>
    <row r="21" spans="1:15" x14ac:dyDescent="0.3">
      <c r="A21" s="4" t="s">
        <v>34</v>
      </c>
      <c r="B21" s="9">
        <v>8182.1</v>
      </c>
      <c r="C21" s="9">
        <v>6070.6</v>
      </c>
      <c r="D21" s="4">
        <v>172023</v>
      </c>
      <c r="E21" s="4">
        <v>170904</v>
      </c>
      <c r="F21" s="4">
        <v>6124.0187999999998</v>
      </c>
      <c r="G21" s="4">
        <v>144723.10399999999</v>
      </c>
      <c r="H21" s="4">
        <v>45103.372000000003</v>
      </c>
      <c r="I21" s="4"/>
      <c r="J21" s="4">
        <v>11487</v>
      </c>
      <c r="K21" s="4">
        <v>1274.826</v>
      </c>
      <c r="L21" s="4"/>
      <c r="M21" s="4">
        <v>344896</v>
      </c>
      <c r="N21" s="4">
        <v>208712.32079999999</v>
      </c>
      <c r="O21" s="4">
        <v>-37808.320800000001</v>
      </c>
    </row>
    <row r="22" spans="1:15" x14ac:dyDescent="0.3">
      <c r="A22" s="4" t="s">
        <v>35</v>
      </c>
      <c r="B22" s="9">
        <v>3191</v>
      </c>
      <c r="C22" s="9">
        <v>2340.3000000000002</v>
      </c>
      <c r="D22" s="4">
        <v>46689</v>
      </c>
      <c r="E22" s="4">
        <v>37197</v>
      </c>
      <c r="F22" s="4">
        <v>1662.1284000000001</v>
      </c>
      <c r="G22" s="4">
        <v>55792.752</v>
      </c>
      <c r="H22" s="4">
        <v>6288.2860000000001</v>
      </c>
      <c r="I22" s="4"/>
      <c r="J22" s="4">
        <v>387</v>
      </c>
      <c r="K22" s="4">
        <v>491.46300000000002</v>
      </c>
      <c r="L22" s="4">
        <v>2354</v>
      </c>
      <c r="M22" s="4">
        <v>28982</v>
      </c>
      <c r="N22" s="4">
        <v>66975.629400000005</v>
      </c>
      <c r="O22" s="4">
        <v>-29778.629400000002</v>
      </c>
    </row>
    <row r="23" spans="1:15" x14ac:dyDescent="0.3">
      <c r="A23" s="4" t="s">
        <v>36</v>
      </c>
      <c r="B23" s="9">
        <v>17585.5</v>
      </c>
      <c r="C23" s="9">
        <v>14747.4</v>
      </c>
      <c r="D23" s="4">
        <v>514959</v>
      </c>
      <c r="E23" s="4">
        <v>505910</v>
      </c>
      <c r="F23" s="4">
        <v>18332.540400000002</v>
      </c>
      <c r="G23" s="4">
        <v>351578.016</v>
      </c>
      <c r="H23" s="4">
        <v>74438.788</v>
      </c>
      <c r="I23" s="4"/>
      <c r="J23" s="4">
        <v>17631</v>
      </c>
      <c r="K23" s="4">
        <v>3096.9540000000002</v>
      </c>
      <c r="L23" s="4">
        <v>238758</v>
      </c>
      <c r="M23" s="4">
        <v>590576</v>
      </c>
      <c r="N23" s="4">
        <v>703835.29839999997</v>
      </c>
      <c r="O23" s="4">
        <v>-197925.2984</v>
      </c>
    </row>
    <row r="24" spans="1:15" x14ac:dyDescent="0.3">
      <c r="A24" s="4" t="s">
        <v>37</v>
      </c>
      <c r="B24" s="10">
        <v>6955.8</v>
      </c>
      <c r="C24" s="11">
        <v>5996</v>
      </c>
      <c r="D24" s="4">
        <v>33489</v>
      </c>
      <c r="E24" s="4">
        <v>78626</v>
      </c>
      <c r="F24" s="4">
        <v>1192.2084</v>
      </c>
      <c r="G24" s="4">
        <v>47668.2</v>
      </c>
      <c r="H24" s="4">
        <v>3237.84</v>
      </c>
      <c r="I24" s="4"/>
      <c r="J24" s="4">
        <v>11040</v>
      </c>
      <c r="K24" s="4">
        <v>419.72</v>
      </c>
      <c r="L24" s="4">
        <v>4495</v>
      </c>
      <c r="M24" s="4">
        <v>61755</v>
      </c>
      <c r="N24" s="4">
        <v>68052.968399999998</v>
      </c>
      <c r="O24" s="4">
        <v>10573.0316</v>
      </c>
    </row>
    <row r="25" spans="1:15" x14ac:dyDescent="0.3">
      <c r="A25" s="4" t="s">
        <v>52</v>
      </c>
      <c r="B25" s="12">
        <v>26232.3</v>
      </c>
      <c r="C25" s="13">
        <v>16111.5</v>
      </c>
      <c r="D25" s="4">
        <v>380394</v>
      </c>
      <c r="E25" s="4">
        <v>373523</v>
      </c>
      <c r="F25" s="4">
        <v>13542.026400000001</v>
      </c>
      <c r="G25" s="4">
        <v>384098.16</v>
      </c>
      <c r="H25" s="4">
        <v>110028.63</v>
      </c>
      <c r="I25" s="4"/>
      <c r="J25" s="4">
        <v>23202</v>
      </c>
      <c r="K25" s="4">
        <v>3383.415</v>
      </c>
      <c r="L25" s="4">
        <v>14632</v>
      </c>
      <c r="M25" s="4">
        <v>304268</v>
      </c>
      <c r="N25" s="4">
        <v>548886.23140000005</v>
      </c>
      <c r="O25" s="4">
        <v>-175363.23139999999</v>
      </c>
    </row>
    <row r="26" spans="1:15" x14ac:dyDescent="0.3">
      <c r="A26" s="4" t="s">
        <v>38</v>
      </c>
      <c r="B26" s="4">
        <v>20104</v>
      </c>
      <c r="C26" s="4">
        <v>12920.9</v>
      </c>
      <c r="D26" s="4">
        <v>302673</v>
      </c>
      <c r="E26" s="4">
        <v>271528</v>
      </c>
      <c r="F26" s="4">
        <v>10775.158799999999</v>
      </c>
      <c r="G26" s="4">
        <v>308034.25599999999</v>
      </c>
      <c r="H26" s="4">
        <v>61431.858</v>
      </c>
      <c r="I26" s="4"/>
      <c r="J26" s="4">
        <v>6162</v>
      </c>
      <c r="K26" s="4">
        <v>2713.3890000000001</v>
      </c>
      <c r="L26" s="4"/>
      <c r="M26" s="4">
        <v>231965</v>
      </c>
      <c r="N26" s="4">
        <v>389116.6618</v>
      </c>
      <c r="O26" s="4">
        <v>-117588.6618</v>
      </c>
    </row>
    <row r="27" spans="1:15" x14ac:dyDescent="0.3">
      <c r="A27" s="4" t="s">
        <v>53</v>
      </c>
      <c r="B27" s="4">
        <v>5690.9</v>
      </c>
      <c r="C27" s="4">
        <v>3939.5</v>
      </c>
      <c r="D27" s="4">
        <v>130008</v>
      </c>
      <c r="E27" s="4">
        <v>117166</v>
      </c>
      <c r="F27" s="4">
        <v>4628.2848000000004</v>
      </c>
      <c r="G27" s="4">
        <v>93917.68</v>
      </c>
      <c r="H27" s="4">
        <v>6381.99</v>
      </c>
      <c r="I27" s="4"/>
      <c r="J27" s="4">
        <v>12822</v>
      </c>
      <c r="K27" s="4">
        <v>827.29499999999996</v>
      </c>
      <c r="L27" s="4"/>
      <c r="M27" s="4">
        <v>276911</v>
      </c>
      <c r="N27" s="4">
        <v>118577.24980000001</v>
      </c>
      <c r="O27" s="4">
        <v>-1411.2498000000001</v>
      </c>
    </row>
    <row r="28" spans="1:15" x14ac:dyDescent="0.3">
      <c r="A28" s="4" t="s">
        <v>54</v>
      </c>
      <c r="B28" s="4">
        <v>3161.8</v>
      </c>
      <c r="C28" s="4">
        <v>2350.4</v>
      </c>
      <c r="D28" s="4">
        <v>99846</v>
      </c>
      <c r="E28" s="4">
        <v>101786</v>
      </c>
      <c r="F28" s="4">
        <v>3554.5176000000001</v>
      </c>
      <c r="G28" s="4">
        <v>56033.536</v>
      </c>
      <c r="H28" s="4">
        <v>3807.6480000000001</v>
      </c>
      <c r="I28" s="4"/>
      <c r="J28" s="4">
        <v>3384</v>
      </c>
      <c r="K28" s="4">
        <v>493.584</v>
      </c>
      <c r="L28" s="4"/>
      <c r="M28" s="4">
        <v>35294</v>
      </c>
      <c r="N28" s="4">
        <v>67273.285600000003</v>
      </c>
      <c r="O28" s="4">
        <v>34512.714399999997</v>
      </c>
    </row>
    <row r="29" spans="1:15" x14ac:dyDescent="0.3">
      <c r="A29" s="8" t="s">
        <v>55</v>
      </c>
      <c r="B29" s="8">
        <v>209423</v>
      </c>
      <c r="C29" s="8">
        <v>158757.4</v>
      </c>
      <c r="D29" s="8">
        <v>4354553</v>
      </c>
      <c r="E29" s="8">
        <v>4002019</v>
      </c>
      <c r="F29" s="8">
        <v>155022</v>
      </c>
      <c r="G29" s="8">
        <v>3555336</v>
      </c>
      <c r="H29" s="8">
        <v>654182</v>
      </c>
      <c r="I29" s="8"/>
      <c r="J29" s="8">
        <v>271016</v>
      </c>
      <c r="K29" s="8">
        <v>32500</v>
      </c>
      <c r="L29" s="8">
        <f>SUM(L5:L28)</f>
        <v>950983</v>
      </c>
      <c r="M29" s="8">
        <f>SUM(M5:M28)</f>
        <v>5288140</v>
      </c>
      <c r="N29" s="8">
        <f>SUM(N5:N28)</f>
        <v>5593798.718799999</v>
      </c>
      <c r="O29" s="8">
        <f>SUM(O5:O28)</f>
        <v>-1591779.7188000001</v>
      </c>
    </row>
  </sheetData>
  <mergeCells count="1">
    <mergeCell ref="A1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0" zoomScaleNormal="80" workbookViewId="0">
      <selection activeCell="T15" sqref="T15"/>
    </sheetView>
  </sheetViews>
  <sheetFormatPr defaultRowHeight="14.4" x14ac:dyDescent="0.3"/>
  <cols>
    <col min="1" max="1" width="17.5546875" customWidth="1"/>
    <col min="2" max="2" width="12.6640625" customWidth="1"/>
    <col min="3" max="3" width="12.109375" customWidth="1"/>
    <col min="5" max="5" width="9" customWidth="1"/>
    <col min="7" max="7" width="5.44140625" customWidth="1"/>
    <col min="8" max="8" width="10.88671875" customWidth="1"/>
    <col min="10" max="10" width="7.5546875" customWidth="1"/>
    <col min="11" max="11" width="8.33203125" customWidth="1"/>
    <col min="12" max="12" width="7" customWidth="1"/>
  </cols>
  <sheetData>
    <row r="1" spans="1:15" ht="53.4" customHeight="1" x14ac:dyDescent="0.3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72" x14ac:dyDescent="0.3">
      <c r="A2" s="6" t="s">
        <v>1</v>
      </c>
      <c r="B2" s="7" t="s">
        <v>2</v>
      </c>
      <c r="C2" s="7" t="s">
        <v>3</v>
      </c>
      <c r="D2" s="7" t="s">
        <v>46</v>
      </c>
      <c r="E2" s="7" t="s">
        <v>47</v>
      </c>
      <c r="F2" s="7" t="s">
        <v>6</v>
      </c>
      <c r="G2" s="7" t="s">
        <v>59</v>
      </c>
      <c r="H2" s="7" t="s">
        <v>7</v>
      </c>
      <c r="I2" s="7" t="s">
        <v>48</v>
      </c>
      <c r="J2" s="7" t="s">
        <v>50</v>
      </c>
      <c r="K2" s="7" t="s">
        <v>11</v>
      </c>
      <c r="L2" s="7" t="s">
        <v>12</v>
      </c>
      <c r="M2" s="7" t="s">
        <v>60</v>
      </c>
      <c r="N2" s="7" t="s">
        <v>14</v>
      </c>
      <c r="O2" s="7" t="s">
        <v>15</v>
      </c>
    </row>
    <row r="3" spans="1:15" x14ac:dyDescent="0.3">
      <c r="A3" s="2" t="s">
        <v>16</v>
      </c>
      <c r="B3" s="16">
        <v>5262.1</v>
      </c>
      <c r="C3" s="16">
        <v>4776.5</v>
      </c>
      <c r="D3" s="4">
        <v>197667</v>
      </c>
      <c r="E3" s="4">
        <v>186053</v>
      </c>
      <c r="F3" s="4">
        <f t="shared" ref="F3:F26" si="0">D3*3.56/100</f>
        <v>7036.9452000000001</v>
      </c>
      <c r="G3" s="4"/>
      <c r="H3" s="4">
        <f t="shared" ref="H3:H25" si="1">C3*24.31</f>
        <v>116116.715</v>
      </c>
      <c r="I3" s="4">
        <f>C3*1.82+10855</f>
        <v>19548.23</v>
      </c>
      <c r="J3" s="4">
        <v>286</v>
      </c>
      <c r="K3" s="4">
        <f t="shared" ref="K3:K26" si="2">C3*0.21</f>
        <v>1003.0649999999999</v>
      </c>
      <c r="L3" s="4">
        <v>4082</v>
      </c>
      <c r="M3" s="4">
        <v>351600</v>
      </c>
      <c r="N3" s="4">
        <f>F3+H3+I3+J3+K3+L3</f>
        <v>148072.9552</v>
      </c>
      <c r="O3" s="4">
        <f t="shared" ref="O3:O26" si="3">E3-N3</f>
        <v>37980.044800000003</v>
      </c>
    </row>
    <row r="4" spans="1:15" x14ac:dyDescent="0.3">
      <c r="A4" s="17" t="s">
        <v>17</v>
      </c>
      <c r="B4" s="16">
        <v>9157.7000000000007</v>
      </c>
      <c r="C4" s="16">
        <v>7725.5</v>
      </c>
      <c r="D4" s="4">
        <v>322431</v>
      </c>
      <c r="E4" s="4">
        <v>319446</v>
      </c>
      <c r="F4" s="4">
        <f t="shared" si="0"/>
        <v>11478.543600000001</v>
      </c>
      <c r="G4" s="4"/>
      <c r="H4" s="4">
        <f t="shared" si="1"/>
        <v>187806.905</v>
      </c>
      <c r="I4" s="4">
        <f>C4*1.82</f>
        <v>14060.41</v>
      </c>
      <c r="J4" s="4">
        <v>3035</v>
      </c>
      <c r="K4" s="4">
        <f t="shared" si="2"/>
        <v>1622.355</v>
      </c>
      <c r="L4" s="4">
        <v>118491</v>
      </c>
      <c r="M4" s="4">
        <v>311412</v>
      </c>
      <c r="N4" s="4">
        <f>F4+H4+I4+J4+K4+L4</f>
        <v>336494.21360000002</v>
      </c>
      <c r="O4" s="4">
        <f t="shared" si="3"/>
        <v>-17048.213600000017</v>
      </c>
    </row>
    <row r="5" spans="1:15" x14ac:dyDescent="0.3">
      <c r="A5" s="2" t="s">
        <v>18</v>
      </c>
      <c r="B5" s="16">
        <v>3513.1</v>
      </c>
      <c r="C5" s="16">
        <v>2437.3000000000002</v>
      </c>
      <c r="D5" s="4">
        <v>45648</v>
      </c>
      <c r="E5" s="4">
        <v>38382</v>
      </c>
      <c r="F5" s="4">
        <f t="shared" si="0"/>
        <v>1625.0688</v>
      </c>
      <c r="G5" s="4"/>
      <c r="H5" s="4">
        <f t="shared" si="1"/>
        <v>59250.762999999999</v>
      </c>
      <c r="I5" s="4">
        <f>C5*1.82</f>
        <v>4435.8860000000004</v>
      </c>
      <c r="J5" s="4">
        <v>2310</v>
      </c>
      <c r="K5" s="4">
        <f t="shared" si="2"/>
        <v>511.83300000000003</v>
      </c>
      <c r="L5" s="4">
        <v>21995</v>
      </c>
      <c r="M5" s="4">
        <v>84020</v>
      </c>
      <c r="N5" s="4">
        <f>F5+H5+I5+J5+K5+L5</f>
        <v>90128.550799999997</v>
      </c>
      <c r="O5" s="4">
        <f t="shared" si="3"/>
        <v>-51746.550799999997</v>
      </c>
    </row>
    <row r="6" spans="1:15" x14ac:dyDescent="0.3">
      <c r="A6" s="2" t="s">
        <v>19</v>
      </c>
      <c r="B6" s="16">
        <v>8685.7000000000007</v>
      </c>
      <c r="C6" s="16">
        <v>7685.1</v>
      </c>
      <c r="D6" s="4">
        <v>215785</v>
      </c>
      <c r="E6" s="4">
        <v>240781</v>
      </c>
      <c r="F6" s="4">
        <f t="shared" si="0"/>
        <v>7681.9459999999999</v>
      </c>
      <c r="G6" s="4"/>
      <c r="H6" s="4">
        <f t="shared" si="1"/>
        <v>186824.78099999999</v>
      </c>
      <c r="I6" s="4">
        <f>C6*1.82</f>
        <v>13986.882000000001</v>
      </c>
      <c r="J6" s="4">
        <v>2996</v>
      </c>
      <c r="K6" s="4">
        <f t="shared" si="2"/>
        <v>1613.8710000000001</v>
      </c>
      <c r="L6" s="4">
        <v>8555</v>
      </c>
      <c r="M6" s="4">
        <v>130750</v>
      </c>
      <c r="N6" s="4">
        <f>F6+H6+I6+J6+K6+L6</f>
        <v>221658.48</v>
      </c>
      <c r="O6" s="4">
        <f t="shared" si="3"/>
        <v>19122.51999999999</v>
      </c>
    </row>
    <row r="7" spans="1:15" x14ac:dyDescent="0.3">
      <c r="A7" s="2" t="s">
        <v>20</v>
      </c>
      <c r="B7" s="16">
        <v>5345.1</v>
      </c>
      <c r="C7" s="16">
        <v>4438.7</v>
      </c>
      <c r="D7" s="4">
        <v>83598</v>
      </c>
      <c r="E7" s="4">
        <v>82038</v>
      </c>
      <c r="F7" s="4">
        <f t="shared" si="0"/>
        <v>2976.0888</v>
      </c>
      <c r="G7" s="4"/>
      <c r="H7" s="4">
        <f t="shared" si="1"/>
        <v>107904.79699999999</v>
      </c>
      <c r="I7" s="4">
        <f>C7*1.82+12000</f>
        <v>20078.434000000001</v>
      </c>
      <c r="J7" s="4">
        <v>3078</v>
      </c>
      <c r="K7" s="4">
        <f t="shared" si="2"/>
        <v>932.12699999999995</v>
      </c>
      <c r="L7" s="4"/>
      <c r="M7" s="4">
        <v>78320</v>
      </c>
      <c r="N7" s="4">
        <f>F7+H7+I7+J7+K7</f>
        <v>134969.44680000001</v>
      </c>
      <c r="O7" s="5">
        <f t="shared" si="3"/>
        <v>-52931.446800000005</v>
      </c>
    </row>
    <row r="8" spans="1:15" x14ac:dyDescent="0.3">
      <c r="A8" s="18" t="s">
        <v>61</v>
      </c>
      <c r="B8" s="16">
        <v>12046.3</v>
      </c>
      <c r="C8" s="16">
        <v>7499.4</v>
      </c>
      <c r="D8" s="4">
        <v>265569</v>
      </c>
      <c r="E8" s="4">
        <v>267272</v>
      </c>
      <c r="F8" s="4">
        <f t="shared" si="0"/>
        <v>9454.2564000000002</v>
      </c>
      <c r="G8" s="4"/>
      <c r="H8" s="4">
        <f t="shared" si="1"/>
        <v>182310.41399999999</v>
      </c>
      <c r="I8" s="4">
        <f>C8*1.82+13650</f>
        <v>27298.907999999999</v>
      </c>
      <c r="J8" s="4">
        <v>7879</v>
      </c>
      <c r="K8" s="4">
        <f t="shared" si="2"/>
        <v>1574.8739999999998</v>
      </c>
      <c r="L8" s="4">
        <v>11148</v>
      </c>
      <c r="M8" s="4">
        <v>197813</v>
      </c>
      <c r="N8" s="4">
        <f>F8+H8+I8+J8+K8+L8</f>
        <v>239665.45240000001</v>
      </c>
      <c r="O8" s="5">
        <f t="shared" si="3"/>
        <v>27606.547599999991</v>
      </c>
    </row>
    <row r="9" spans="1:15" x14ac:dyDescent="0.3">
      <c r="A9" s="19" t="s">
        <v>62</v>
      </c>
      <c r="B9" s="16">
        <v>13017.4</v>
      </c>
      <c r="C9" s="16">
        <v>11516.3</v>
      </c>
      <c r="D9" s="4">
        <v>337893</v>
      </c>
      <c r="E9" s="4">
        <v>344090</v>
      </c>
      <c r="F9" s="4">
        <f t="shared" si="0"/>
        <v>12028.990800000001</v>
      </c>
      <c r="G9" s="4"/>
      <c r="H9" s="4">
        <f t="shared" si="1"/>
        <v>279961.25299999997</v>
      </c>
      <c r="I9" s="4">
        <f>C9*1.82</f>
        <v>20959.666000000001</v>
      </c>
      <c r="J9" s="4">
        <v>8292</v>
      </c>
      <c r="K9" s="4">
        <f t="shared" si="2"/>
        <v>2418.4229999999998</v>
      </c>
      <c r="L9" s="4">
        <v>12482</v>
      </c>
      <c r="M9" s="4">
        <v>285983</v>
      </c>
      <c r="N9" s="4">
        <f>F9+H9+I9+J9+K9+L9</f>
        <v>336142.33280000003</v>
      </c>
      <c r="O9" s="5">
        <f t="shared" si="3"/>
        <v>7947.6671999999671</v>
      </c>
    </row>
    <row r="10" spans="1:15" x14ac:dyDescent="0.3">
      <c r="A10" s="19" t="s">
        <v>63</v>
      </c>
      <c r="B10" s="16">
        <v>2462.8000000000002</v>
      </c>
      <c r="C10" s="16">
        <v>1854.5</v>
      </c>
      <c r="D10" s="4">
        <v>34860</v>
      </c>
      <c r="E10" s="4">
        <v>35996</v>
      </c>
      <c r="F10" s="4">
        <f t="shared" si="0"/>
        <v>1241.0160000000001</v>
      </c>
      <c r="G10" s="4"/>
      <c r="H10" s="4">
        <f t="shared" si="1"/>
        <v>45082.894999999997</v>
      </c>
      <c r="I10" s="4">
        <f>C10*1.82</f>
        <v>3375.19</v>
      </c>
      <c r="J10" s="4">
        <v>4548</v>
      </c>
      <c r="K10" s="4">
        <f t="shared" si="2"/>
        <v>389.44499999999999</v>
      </c>
      <c r="L10" s="4"/>
      <c r="M10" s="4">
        <v>26126</v>
      </c>
      <c r="N10" s="4">
        <f>F10+H10+I10+J10+K10</f>
        <v>54636.546000000002</v>
      </c>
      <c r="O10" s="5">
        <f t="shared" si="3"/>
        <v>-18640.546000000002</v>
      </c>
    </row>
    <row r="11" spans="1:15" x14ac:dyDescent="0.3">
      <c r="A11" s="18" t="s">
        <v>64</v>
      </c>
      <c r="B11" s="16">
        <v>6861.6</v>
      </c>
      <c r="C11" s="16">
        <v>4765.8999999999996</v>
      </c>
      <c r="D11" s="4">
        <v>160059</v>
      </c>
      <c r="E11" s="4">
        <v>126385</v>
      </c>
      <c r="F11" s="4">
        <f t="shared" si="0"/>
        <v>5698.1004000000003</v>
      </c>
      <c r="G11" s="4"/>
      <c r="H11" s="4">
        <f t="shared" si="1"/>
        <v>115859.02899999998</v>
      </c>
      <c r="I11" s="4">
        <f>C11*1.82+27600</f>
        <v>36273.938000000002</v>
      </c>
      <c r="J11" s="4">
        <v>3405</v>
      </c>
      <c r="K11" s="4">
        <f t="shared" si="2"/>
        <v>1000.8389999999999</v>
      </c>
      <c r="L11" s="4">
        <v>48943</v>
      </c>
      <c r="M11" s="4">
        <v>424261</v>
      </c>
      <c r="N11" s="4">
        <f>F11+H11+I11+J11+K11+L11</f>
        <v>211179.90639999998</v>
      </c>
      <c r="O11" s="5">
        <f t="shared" si="3"/>
        <v>-84794.906399999978</v>
      </c>
    </row>
    <row r="12" spans="1:15" x14ac:dyDescent="0.3">
      <c r="A12" s="18" t="s">
        <v>27</v>
      </c>
      <c r="B12" s="16">
        <v>4882.3</v>
      </c>
      <c r="C12" s="16">
        <v>4403.7</v>
      </c>
      <c r="D12" s="4">
        <v>168969</v>
      </c>
      <c r="E12" s="4">
        <v>178979</v>
      </c>
      <c r="F12" s="4">
        <f t="shared" si="0"/>
        <v>6015.2964000000002</v>
      </c>
      <c r="G12" s="4"/>
      <c r="H12" s="4">
        <f t="shared" si="1"/>
        <v>107053.94699999999</v>
      </c>
      <c r="I12" s="4">
        <f>C12*1.82</f>
        <v>8014.7340000000004</v>
      </c>
      <c r="J12" s="4">
        <v>3031</v>
      </c>
      <c r="K12" s="4">
        <f t="shared" si="2"/>
        <v>924.77699999999993</v>
      </c>
      <c r="L12" s="4">
        <v>30586</v>
      </c>
      <c r="M12" s="4">
        <v>345367</v>
      </c>
      <c r="N12" s="4">
        <f>F12+H12+I12+J12+K12+L12</f>
        <v>155625.75439999998</v>
      </c>
      <c r="O12" s="5">
        <f t="shared" si="3"/>
        <v>23353.245600000024</v>
      </c>
    </row>
    <row r="13" spans="1:15" x14ac:dyDescent="0.3">
      <c r="A13" s="18" t="s">
        <v>28</v>
      </c>
      <c r="B13" s="16">
        <v>7758.1</v>
      </c>
      <c r="C13" s="16">
        <v>5921.6</v>
      </c>
      <c r="D13" s="4">
        <v>198876</v>
      </c>
      <c r="E13" s="4">
        <v>196408</v>
      </c>
      <c r="F13" s="4">
        <f t="shared" si="0"/>
        <v>7079.9856000000009</v>
      </c>
      <c r="G13" s="4"/>
      <c r="H13" s="4">
        <f t="shared" si="1"/>
        <v>143954.09599999999</v>
      </c>
      <c r="I13" s="4">
        <f>C13*1.82</f>
        <v>10777.312000000002</v>
      </c>
      <c r="J13" s="4">
        <v>4115</v>
      </c>
      <c r="K13" s="4">
        <f t="shared" si="2"/>
        <v>1243.5360000000001</v>
      </c>
      <c r="L13" s="4">
        <v>34126</v>
      </c>
      <c r="M13" s="4">
        <v>369307</v>
      </c>
      <c r="N13" s="4">
        <f>F13+H13+I13+J13+K13+L13</f>
        <v>201295.9296</v>
      </c>
      <c r="O13" s="5">
        <f t="shared" si="3"/>
        <v>-4887.9296000000031</v>
      </c>
    </row>
    <row r="14" spans="1:15" x14ac:dyDescent="0.3">
      <c r="A14" s="18" t="s">
        <v>65</v>
      </c>
      <c r="B14" s="16">
        <v>7947.8</v>
      </c>
      <c r="C14" s="16">
        <v>6995.7</v>
      </c>
      <c r="D14" s="4">
        <v>130584</v>
      </c>
      <c r="E14" s="4">
        <v>122065</v>
      </c>
      <c r="F14" s="4">
        <f t="shared" si="0"/>
        <v>4648.7903999999999</v>
      </c>
      <c r="G14" s="4"/>
      <c r="H14" s="4">
        <f t="shared" si="1"/>
        <v>170065.46699999998</v>
      </c>
      <c r="I14" s="4">
        <f>C14*1.82</f>
        <v>12732.174000000001</v>
      </c>
      <c r="J14" s="4">
        <v>2745</v>
      </c>
      <c r="K14" s="4">
        <f t="shared" si="2"/>
        <v>1469.097</v>
      </c>
      <c r="L14" s="4">
        <v>6979</v>
      </c>
      <c r="M14" s="4">
        <v>231075</v>
      </c>
      <c r="N14" s="4">
        <f>F14+H14+I14+J14+K14+L14</f>
        <v>198639.52839999998</v>
      </c>
      <c r="O14" s="5">
        <f t="shared" si="3"/>
        <v>-76574.528399999981</v>
      </c>
    </row>
    <row r="15" spans="1:15" x14ac:dyDescent="0.3">
      <c r="A15" s="18" t="s">
        <v>66</v>
      </c>
      <c r="B15" s="16">
        <v>4584.8999999999996</v>
      </c>
      <c r="C15" s="16">
        <v>3962.8</v>
      </c>
      <c r="D15" s="4">
        <v>95121</v>
      </c>
      <c r="E15" s="4">
        <v>88795</v>
      </c>
      <c r="F15" s="4">
        <f t="shared" si="0"/>
        <v>3386.3076000000001</v>
      </c>
      <c r="G15" s="4"/>
      <c r="H15" s="4">
        <f t="shared" si="1"/>
        <v>96335.668000000005</v>
      </c>
      <c r="I15" s="4">
        <f>C15*1.82</f>
        <v>7212.2960000000003</v>
      </c>
      <c r="J15" s="4">
        <v>4274</v>
      </c>
      <c r="K15" s="4">
        <f t="shared" si="2"/>
        <v>832.18799999999999</v>
      </c>
      <c r="L15" s="4"/>
      <c r="M15" s="4">
        <v>137485</v>
      </c>
      <c r="N15" s="4">
        <f>F15+H15+I15+J15+K15</f>
        <v>112040.4596</v>
      </c>
      <c r="O15" s="5">
        <f t="shared" si="3"/>
        <v>-23245.459600000002</v>
      </c>
    </row>
    <row r="16" spans="1:15" x14ac:dyDescent="0.3">
      <c r="A16" s="18" t="s">
        <v>31</v>
      </c>
      <c r="B16" s="16">
        <v>3648.6</v>
      </c>
      <c r="C16" s="16">
        <v>3295.8</v>
      </c>
      <c r="D16" s="4">
        <v>63456</v>
      </c>
      <c r="E16" s="4">
        <v>60430</v>
      </c>
      <c r="F16" s="4">
        <f t="shared" si="0"/>
        <v>2259.0336000000002</v>
      </c>
      <c r="G16" s="4"/>
      <c r="H16" s="4">
        <f t="shared" si="1"/>
        <v>80120.898000000001</v>
      </c>
      <c r="I16" s="4">
        <f>C16*1.82+730</f>
        <v>6728.3560000000007</v>
      </c>
      <c r="J16" s="4">
        <v>3557</v>
      </c>
      <c r="K16" s="4">
        <f t="shared" si="2"/>
        <v>692.11800000000005</v>
      </c>
      <c r="L16" s="4">
        <v>455</v>
      </c>
      <c r="M16" s="4">
        <v>111986</v>
      </c>
      <c r="N16" s="4">
        <f>F16+H16+I16+J16+K16+L16</f>
        <v>93812.405599999998</v>
      </c>
      <c r="O16" s="5">
        <f t="shared" si="3"/>
        <v>-33382.405599999998</v>
      </c>
    </row>
    <row r="17" spans="1:15" x14ac:dyDescent="0.3">
      <c r="A17" s="2" t="s">
        <v>32</v>
      </c>
      <c r="B17" s="16">
        <v>6898</v>
      </c>
      <c r="C17" s="16">
        <v>5717.4</v>
      </c>
      <c r="D17" s="4">
        <v>183252</v>
      </c>
      <c r="E17" s="4">
        <v>179800</v>
      </c>
      <c r="F17" s="4">
        <f t="shared" si="0"/>
        <v>6523.7712000000001</v>
      </c>
      <c r="G17" s="4"/>
      <c r="H17" s="4">
        <f t="shared" si="1"/>
        <v>138989.99399999998</v>
      </c>
      <c r="I17" s="4">
        <f>C17*1.82+3000</f>
        <v>13405.668</v>
      </c>
      <c r="J17" s="4">
        <v>4067</v>
      </c>
      <c r="K17" s="4">
        <f t="shared" si="2"/>
        <v>1200.6539999999998</v>
      </c>
      <c r="L17" s="4">
        <v>12711</v>
      </c>
      <c r="M17" s="4">
        <v>175293</v>
      </c>
      <c r="N17" s="4">
        <f>F17+H17+I17+J17+K17+L17</f>
        <v>176898.08719999998</v>
      </c>
      <c r="O17" s="5">
        <f t="shared" si="3"/>
        <v>2901.9128000000201</v>
      </c>
    </row>
    <row r="18" spans="1:15" x14ac:dyDescent="0.3">
      <c r="A18" s="2" t="s">
        <v>33</v>
      </c>
      <c r="B18" s="16">
        <v>16248.1</v>
      </c>
      <c r="C18" s="16">
        <v>11284.6</v>
      </c>
      <c r="D18" s="4">
        <v>212853</v>
      </c>
      <c r="E18" s="4">
        <v>208349</v>
      </c>
      <c r="F18" s="4">
        <f t="shared" si="0"/>
        <v>7577.5668000000005</v>
      </c>
      <c r="G18" s="4"/>
      <c r="H18" s="4">
        <f t="shared" si="1"/>
        <v>274328.62599999999</v>
      </c>
      <c r="I18" s="4">
        <f>C18*1.82</f>
        <v>20537.972000000002</v>
      </c>
      <c r="J18" s="4">
        <v>11819</v>
      </c>
      <c r="K18" s="4">
        <f t="shared" si="2"/>
        <v>2369.7660000000001</v>
      </c>
      <c r="L18" s="4">
        <v>12819</v>
      </c>
      <c r="M18" s="4">
        <v>184727</v>
      </c>
      <c r="N18" s="4">
        <f>F18+H18+I18+J18+K18+L18</f>
        <v>329451.93079999997</v>
      </c>
      <c r="O18" s="5">
        <f t="shared" si="3"/>
        <v>-121102.93079999997</v>
      </c>
    </row>
    <row r="19" spans="1:15" x14ac:dyDescent="0.3">
      <c r="A19" s="2" t="s">
        <v>34</v>
      </c>
      <c r="B19" s="16">
        <v>8182.1</v>
      </c>
      <c r="C19" s="16">
        <v>6070.6</v>
      </c>
      <c r="D19" s="4">
        <v>234415</v>
      </c>
      <c r="E19" s="4">
        <v>207477</v>
      </c>
      <c r="F19" s="4">
        <f t="shared" si="0"/>
        <v>8345.1740000000009</v>
      </c>
      <c r="G19" s="4"/>
      <c r="H19" s="4">
        <f t="shared" si="1"/>
        <v>147576.28599999999</v>
      </c>
      <c r="I19" s="4">
        <f>C19*1.82+2447</f>
        <v>13495.492</v>
      </c>
      <c r="J19" s="4">
        <v>3829</v>
      </c>
      <c r="K19" s="4">
        <f t="shared" si="2"/>
        <v>1274.826</v>
      </c>
      <c r="L19" s="4">
        <v>9647</v>
      </c>
      <c r="M19" s="4">
        <v>372304</v>
      </c>
      <c r="N19" s="4">
        <f>F19+H19+I19+J19+K19+L19</f>
        <v>184167.77799999999</v>
      </c>
      <c r="O19" s="5">
        <f t="shared" si="3"/>
        <v>23309.222000000009</v>
      </c>
    </row>
    <row r="20" spans="1:15" x14ac:dyDescent="0.3">
      <c r="A20" s="2" t="s">
        <v>35</v>
      </c>
      <c r="B20" s="16">
        <v>3191</v>
      </c>
      <c r="C20" s="16">
        <v>2340.3000000000002</v>
      </c>
      <c r="D20" s="4">
        <v>46689</v>
      </c>
      <c r="E20" s="4">
        <v>43913</v>
      </c>
      <c r="F20" s="4">
        <f t="shared" si="0"/>
        <v>1662.1284000000001</v>
      </c>
      <c r="G20" s="4"/>
      <c r="H20" s="4">
        <f t="shared" si="1"/>
        <v>56892.692999999999</v>
      </c>
      <c r="I20" s="4">
        <f>C20*1.82</f>
        <v>4259.3460000000005</v>
      </c>
      <c r="J20" s="4">
        <v>129</v>
      </c>
      <c r="K20" s="4">
        <f t="shared" si="2"/>
        <v>491.46300000000002</v>
      </c>
      <c r="L20" s="4"/>
      <c r="M20" s="4">
        <v>31778</v>
      </c>
      <c r="N20" s="4">
        <f>F20+H20+I20+J20+K20</f>
        <v>63434.630400000002</v>
      </c>
      <c r="O20" s="5">
        <f t="shared" si="3"/>
        <v>-19521.630400000002</v>
      </c>
    </row>
    <row r="21" spans="1:15" x14ac:dyDescent="0.3">
      <c r="A21" s="2" t="s">
        <v>36</v>
      </c>
      <c r="B21" s="16">
        <v>17585.5</v>
      </c>
      <c r="C21" s="16">
        <v>14747.4</v>
      </c>
      <c r="D21" s="4">
        <v>514986</v>
      </c>
      <c r="E21" s="4">
        <v>541534</v>
      </c>
      <c r="F21" s="4">
        <f t="shared" si="0"/>
        <v>18333.5016</v>
      </c>
      <c r="G21" s="4"/>
      <c r="H21" s="4">
        <f t="shared" si="1"/>
        <v>358509.29399999999</v>
      </c>
      <c r="I21" s="4">
        <f>C21*1.82</f>
        <v>26840.268</v>
      </c>
      <c r="J21" s="4">
        <v>5877</v>
      </c>
      <c r="K21" s="4">
        <f t="shared" si="2"/>
        <v>3096.9539999999997</v>
      </c>
      <c r="L21" s="4">
        <v>59534</v>
      </c>
      <c r="M21" s="4">
        <v>566424</v>
      </c>
      <c r="N21" s="4">
        <f t="shared" ref="N21:N26" si="4">F21+H21+I21+J21+K21+L21</f>
        <v>472191.01760000002</v>
      </c>
      <c r="O21" s="5">
        <f t="shared" si="3"/>
        <v>69342.982399999979</v>
      </c>
    </row>
    <row r="22" spans="1:15" x14ac:dyDescent="0.3">
      <c r="A22" s="2" t="s">
        <v>52</v>
      </c>
      <c r="B22" s="20">
        <v>26232.3</v>
      </c>
      <c r="C22" s="21">
        <v>16111.5</v>
      </c>
      <c r="D22" s="4">
        <v>380394</v>
      </c>
      <c r="E22" s="4">
        <v>383317</v>
      </c>
      <c r="F22" s="4">
        <f t="shared" si="0"/>
        <v>13542.026400000001</v>
      </c>
      <c r="G22" s="4"/>
      <c r="H22" s="4">
        <f t="shared" si="1"/>
        <v>391670.565</v>
      </c>
      <c r="I22" s="4">
        <f>C22*1.82+50568</f>
        <v>79890.929999999993</v>
      </c>
      <c r="J22" s="4">
        <v>7734</v>
      </c>
      <c r="K22" s="4">
        <f t="shared" si="2"/>
        <v>3383.415</v>
      </c>
      <c r="L22" s="4">
        <v>4630</v>
      </c>
      <c r="M22" s="4">
        <v>299245</v>
      </c>
      <c r="N22" s="4">
        <f t="shared" si="4"/>
        <v>500850.93639999995</v>
      </c>
      <c r="O22" s="5">
        <f t="shared" si="3"/>
        <v>-117533.93639999995</v>
      </c>
    </row>
    <row r="23" spans="1:15" x14ac:dyDescent="0.3">
      <c r="A23" s="2" t="s">
        <v>67</v>
      </c>
      <c r="B23" s="22">
        <v>20104</v>
      </c>
      <c r="C23" s="22">
        <v>12920.9</v>
      </c>
      <c r="D23" s="4">
        <v>302673</v>
      </c>
      <c r="E23" s="4">
        <v>321057</v>
      </c>
      <c r="F23" s="4">
        <f t="shared" si="0"/>
        <v>10775.158800000001</v>
      </c>
      <c r="G23" s="4"/>
      <c r="H23" s="4">
        <f t="shared" si="1"/>
        <v>314107.07899999997</v>
      </c>
      <c r="I23" s="4">
        <f>C23*1.82+40500</f>
        <v>64016.038</v>
      </c>
      <c r="J23" s="4">
        <v>2054</v>
      </c>
      <c r="K23" s="4">
        <f t="shared" si="2"/>
        <v>2713.3889999999997</v>
      </c>
      <c r="L23" s="4">
        <v>1439</v>
      </c>
      <c r="M23" s="4">
        <v>213367</v>
      </c>
      <c r="N23" s="4">
        <f t="shared" si="4"/>
        <v>395104.66479999997</v>
      </c>
      <c r="O23" s="5">
        <f t="shared" si="3"/>
        <v>-74047.66479999997</v>
      </c>
    </row>
    <row r="24" spans="1:15" x14ac:dyDescent="0.3">
      <c r="A24" s="2" t="s">
        <v>53</v>
      </c>
      <c r="B24" s="22">
        <v>5690.9</v>
      </c>
      <c r="C24" s="22">
        <v>3939.5</v>
      </c>
      <c r="D24" s="4">
        <v>130005</v>
      </c>
      <c r="E24" s="4">
        <v>108590</v>
      </c>
      <c r="F24" s="4">
        <f t="shared" si="0"/>
        <v>4628.1779999999999</v>
      </c>
      <c r="G24" s="4"/>
      <c r="H24" s="4">
        <f t="shared" si="1"/>
        <v>95769.244999999995</v>
      </c>
      <c r="I24" s="4">
        <f>C24*1.82</f>
        <v>7169.89</v>
      </c>
      <c r="J24" s="4">
        <v>4274</v>
      </c>
      <c r="K24" s="4">
        <f t="shared" si="2"/>
        <v>827.29499999999996</v>
      </c>
      <c r="L24" s="4">
        <v>5213</v>
      </c>
      <c r="M24" s="4">
        <v>288289</v>
      </c>
      <c r="N24" s="4">
        <f t="shared" si="4"/>
        <v>117881.60799999999</v>
      </c>
      <c r="O24" s="5">
        <f t="shared" si="3"/>
        <v>-9291.6079999999929</v>
      </c>
    </row>
    <row r="25" spans="1:15" x14ac:dyDescent="0.3">
      <c r="A25" s="2" t="s">
        <v>54</v>
      </c>
      <c r="B25" s="4">
        <v>3161.8</v>
      </c>
      <c r="C25" s="4">
        <v>2350.4</v>
      </c>
      <c r="D25" s="4">
        <v>99846</v>
      </c>
      <c r="E25" s="4">
        <v>101196</v>
      </c>
      <c r="F25" s="4">
        <f t="shared" si="0"/>
        <v>3554.5176000000001</v>
      </c>
      <c r="G25" s="4"/>
      <c r="H25" s="4">
        <f t="shared" si="1"/>
        <v>57138.224000000002</v>
      </c>
      <c r="I25" s="4">
        <f>C25*1.82+700</f>
        <v>4977.7280000000001</v>
      </c>
      <c r="J25" s="4">
        <v>1128</v>
      </c>
      <c r="K25" s="4">
        <f t="shared" si="2"/>
        <v>493.584</v>
      </c>
      <c r="L25" s="4">
        <v>14940</v>
      </c>
      <c r="M25" s="4">
        <v>33943</v>
      </c>
      <c r="N25" s="4">
        <f t="shared" si="4"/>
        <v>82232.053599999999</v>
      </c>
      <c r="O25" s="5">
        <f t="shared" si="3"/>
        <v>18963.946400000001</v>
      </c>
    </row>
    <row r="26" spans="1:15" x14ac:dyDescent="0.3">
      <c r="A26" s="23" t="s">
        <v>68</v>
      </c>
      <c r="B26" s="24">
        <v>202467</v>
      </c>
      <c r="C26" s="24">
        <v>152761.4</v>
      </c>
      <c r="D26" s="8">
        <v>4425629</v>
      </c>
      <c r="E26" s="8">
        <v>4382353</v>
      </c>
      <c r="F26" s="8">
        <f t="shared" si="0"/>
        <v>157552.39240000001</v>
      </c>
      <c r="G26" s="8"/>
      <c r="H26" s="8">
        <v>3713630</v>
      </c>
      <c r="I26" s="8">
        <v>440075</v>
      </c>
      <c r="J26" s="8">
        <v>94462</v>
      </c>
      <c r="K26" s="8">
        <f t="shared" si="2"/>
        <v>32079.893999999997</v>
      </c>
      <c r="L26" s="8">
        <v>418775</v>
      </c>
      <c r="M26" s="8">
        <v>5250875</v>
      </c>
      <c r="N26" s="8">
        <f t="shared" si="4"/>
        <v>4856574.2864000006</v>
      </c>
      <c r="O26" s="8">
        <f t="shared" si="3"/>
        <v>-474221.28640000056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квартал</vt:lpstr>
      <vt:lpstr>II квартал</vt:lpstr>
      <vt:lpstr>III квартал </vt:lpstr>
      <vt:lpstr>IV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2023-02-10T13:15:27Z</dcterms:modified>
</cp:coreProperties>
</file>